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kancelar\Desktop\"/>
    </mc:Choice>
  </mc:AlternateContent>
  <bookViews>
    <workbookView xWindow="0" yWindow="0" windowWidth="20490" windowHeight="8595"/>
  </bookViews>
  <sheets>
    <sheet name="Alba 10.4.17" sheetId="1" r:id="rId1"/>
    <sheet name="NC" sheetId="4" state="hidden" r:id="rId2"/>
    <sheet name="Misur TD" sheetId="6" r:id="rId3"/>
  </sheets>
  <definedNames>
    <definedName name="_pab12121">#REF!</definedName>
    <definedName name="_pab1296">#REF!</definedName>
    <definedName name="_pab14121">#REF!</definedName>
    <definedName name="_pab14146">#REF!</definedName>
    <definedName name="_pab15121">#REF!</definedName>
    <definedName name="_pab15146">#REF!</definedName>
    <definedName name="_pab19121">#REF!</definedName>
    <definedName name="_pab19146">#REF!</definedName>
    <definedName name="_pab1996">#REF!</definedName>
    <definedName name="_pls19">#REF!</definedName>
    <definedName name="_pls23">#REF!</definedName>
    <definedName name="_pp24">#REF!</definedName>
    <definedName name="_pp28">#REF!</definedName>
    <definedName name="_Rab1">NC!$D$47</definedName>
    <definedName name="_Rab2">NC!$E$47</definedName>
    <definedName name="_Rab3">NC!$F$47</definedName>
    <definedName name="_Rab4">NC!$G$47</definedName>
    <definedName name="_Rab5">NC!$H$47</definedName>
    <definedName name="_Rpo1">#REF!</definedName>
    <definedName name="_Rpo2">#REF!</definedName>
    <definedName name="_Rpo3">#REF!</definedName>
    <definedName name="_Rpo4">#REF!</definedName>
    <definedName name="_Rpo5">#REF!</definedName>
    <definedName name="_Rpp1">#REF!</definedName>
    <definedName name="_Rpp2">#REF!</definedName>
    <definedName name="_Rpp3">#REF!</definedName>
    <definedName name="_Rpp4">#REF!</definedName>
    <definedName name="_Rpp5">#REF!</definedName>
    <definedName name="_rpr1">NC!$D$24</definedName>
    <definedName name="_rpr2">NC!$E$24</definedName>
    <definedName name="_rpr3">NC!$F$24</definedName>
    <definedName name="_rpr4">NC!$G$24</definedName>
    <definedName name="_rpr5">NC!$H$24</definedName>
    <definedName name="borovice19">NC!#REF!</definedName>
    <definedName name="dph">#REF!</definedName>
    <definedName name="llámm">NC!$I$50</definedName>
    <definedName name="llámv">NC!$I$51</definedName>
    <definedName name="lrdutá">NC!$I$48</definedName>
    <definedName name="lsoklm">NC!$I$49</definedName>
    <definedName name="lsoklv">NC!$I$52</definedName>
    <definedName name="modřín19">NC!#REF!</definedName>
    <definedName name="modřín27">NC!#REF!</definedName>
    <definedName name="Obklad">NC!$I$5</definedName>
    <definedName name="_xlnm.Print_Area" localSheetId="0">'Alba 10.4.17'!$A$1:$J$86</definedName>
    <definedName name="P_A_12">NC!$I$12</definedName>
    <definedName name="P_AB_12">NC!$I$14</definedName>
    <definedName name="P_AB_16">NC!$I$20</definedName>
    <definedName name="P_ab_24">NC!$I$29</definedName>
    <definedName name="P_AB_27">NC!$I$28</definedName>
    <definedName name="P_AB_28">NC!$I$27</definedName>
    <definedName name="P_AB_ĚÁ">NC!$I$27</definedName>
    <definedName name="P_AB_ĚČ">NC!$I$29</definedName>
    <definedName name="P_B_12">NC!$I$16</definedName>
    <definedName name="P_B_16">NC!$I$22</definedName>
    <definedName name="p_b_24">NC!$I$30</definedName>
    <definedName name="P_C_12">NC!$I$18</definedName>
    <definedName name="P_klasik">NC!$I$38</definedName>
    <definedName name="P_klínmd">NC!$I$37</definedName>
    <definedName name="P_klínsm">NC!$I$36</definedName>
    <definedName name="P_multmd">NC!$I$43</definedName>
    <definedName name="P_multsm">NC!$I$42</definedName>
    <definedName name="P_profil">NC!$I$39</definedName>
    <definedName name="P_rhommd">NC!$I$41</definedName>
    <definedName name="P_rhomsm">NC!$I$40</definedName>
    <definedName name="P_srub146">NC!$I$35</definedName>
    <definedName name="P_srub96">NC!$I$34</definedName>
    <definedName name="plsm19">#REF!</definedName>
    <definedName name="R_1">NC!$D$3</definedName>
    <definedName name="R_2">NC!$E$3</definedName>
    <definedName name="R_3">NC!$F$3</definedName>
    <definedName name="R_4">NC!$G$3</definedName>
    <definedName name="R_5">NC!$H$3</definedName>
    <definedName name="RABAT1">NC!#REF!</definedName>
    <definedName name="RABAT2">NC!#REF!</definedName>
    <definedName name="RABAT3">NC!#REF!</definedName>
    <definedName name="RABAT4">NC!#REF!</definedName>
    <definedName name="RABAT5">NC!#REF!</definedName>
    <definedName name="rř1">#REF!</definedName>
    <definedName name="rř2">#REF!</definedName>
    <definedName name="rř3">#REF!</definedName>
    <definedName name="rř4">#REF!</definedName>
    <definedName name="rř5">#REF!</definedName>
    <definedName name="smrk19">NC!#REF!</definedName>
    <definedName name="smrk27">NC!#REF!</definedName>
    <definedName name="spon3">NC!$I$53</definedName>
    <definedName name="spon4">NC!$I$54</definedName>
    <definedName name="tbh">#REF!</definedName>
    <definedName name="tbp">#REF!</definedName>
    <definedName name="tgh">#REF!</definedName>
    <definedName name="tgp">#REF!</definedName>
    <definedName name="tmh">#REF!</definedName>
    <definedName name="tmp">#REF!</definedName>
    <definedName name="tsmh">#REF!</definedName>
    <definedName name="tsmp">#REF!</definedName>
  </definedNames>
  <calcPr calcId="162913"/>
</workbook>
</file>

<file path=xl/calcChain.xml><?xml version="1.0" encoding="utf-8"?>
<calcChain xmlns="http://schemas.openxmlformats.org/spreadsheetml/2006/main">
  <c r="H15" i="1" l="1"/>
  <c r="G15" i="1"/>
  <c r="H13" i="1"/>
  <c r="G13" i="1"/>
  <c r="G56" i="1" l="1"/>
  <c r="G55" i="1"/>
  <c r="H9" i="1"/>
  <c r="H8" i="1"/>
  <c r="H10" i="1"/>
  <c r="H6" i="1"/>
  <c r="H16" i="1" l="1"/>
  <c r="G16" i="1"/>
  <c r="H14" i="1"/>
  <c r="G14" i="1"/>
  <c r="G12" i="1"/>
  <c r="G10" i="1"/>
  <c r="G9" i="1"/>
  <c r="G8" i="1"/>
  <c r="J7" i="1"/>
  <c r="H7" i="1"/>
  <c r="D7" i="1"/>
  <c r="G6" i="1"/>
  <c r="G65" i="1" l="1"/>
  <c r="G69" i="1"/>
  <c r="J70" i="1"/>
  <c r="J68" i="1"/>
  <c r="G68" i="1"/>
  <c r="H27" i="1"/>
  <c r="H23" i="1"/>
  <c r="J23" i="1" s="1"/>
  <c r="D23" i="1"/>
  <c r="G23" i="1" s="1"/>
  <c r="H22" i="1"/>
  <c r="D22" i="1"/>
  <c r="G22" i="1" s="1"/>
  <c r="K16" i="1"/>
  <c r="H29" i="1"/>
  <c r="D29" i="1"/>
  <c r="H28" i="1"/>
  <c r="D28" i="1"/>
  <c r="G28" i="1" s="1"/>
  <c r="G27" i="1"/>
  <c r="K18" i="1"/>
  <c r="H17" i="1"/>
  <c r="D17" i="1"/>
  <c r="K7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D66" i="1"/>
  <c r="G66" i="1" s="1"/>
  <c r="H66" i="1"/>
  <c r="J66" i="1" s="1"/>
  <c r="D67" i="1"/>
  <c r="G67" i="1" s="1"/>
  <c r="H67" i="1"/>
  <c r="J67" i="1" s="1"/>
  <c r="D70" i="1"/>
  <c r="G70" i="1" s="1"/>
  <c r="G71" i="1"/>
  <c r="D72" i="1"/>
  <c r="K29" i="6"/>
  <c r="G29" i="6" s="1"/>
  <c r="K30" i="6"/>
  <c r="G30" i="6" s="1"/>
  <c r="K31" i="6"/>
  <c r="G31" i="6" s="1"/>
  <c r="K32" i="6"/>
  <c r="G32" i="6" s="1"/>
  <c r="K33" i="6"/>
  <c r="G33" i="6" s="1"/>
  <c r="K34" i="6"/>
  <c r="G34" i="6" s="1"/>
  <c r="F35" i="6"/>
  <c r="G35" i="6"/>
  <c r="H35" i="6"/>
  <c r="I35" i="6"/>
  <c r="J35" i="6"/>
  <c r="K35" i="6"/>
  <c r="F36" i="6"/>
  <c r="G36" i="6"/>
  <c r="H36" i="6"/>
  <c r="I36" i="6"/>
  <c r="J36" i="6"/>
  <c r="K36" i="6"/>
  <c r="D5" i="4"/>
  <c r="D7" i="4" s="1"/>
  <c r="E5" i="4"/>
  <c r="E7" i="4" s="1"/>
  <c r="F5" i="4"/>
  <c r="F7" i="4" s="1"/>
  <c r="G5" i="4"/>
  <c r="G7" i="4" s="1"/>
  <c r="H5" i="4"/>
  <c r="H7" i="4" s="1"/>
  <c r="J34" i="6"/>
  <c r="H34" i="6"/>
  <c r="F34" i="6"/>
  <c r="H33" i="6"/>
  <c r="J32" i="6"/>
  <c r="H32" i="6"/>
  <c r="F32" i="6"/>
  <c r="H31" i="6"/>
  <c r="J30" i="6"/>
  <c r="H30" i="6"/>
  <c r="F30" i="6"/>
  <c r="H29" i="6"/>
  <c r="I34" i="6"/>
  <c r="I32" i="6"/>
  <c r="I30" i="6"/>
  <c r="K12" i="1"/>
  <c r="K22" i="1"/>
  <c r="K65" i="1"/>
  <c r="K6" i="1"/>
  <c r="K9" i="1"/>
  <c r="K14" i="1"/>
  <c r="K23" i="1" l="1"/>
  <c r="K29" i="1"/>
  <c r="K27" i="1"/>
  <c r="I29" i="6"/>
  <c r="I31" i="6"/>
  <c r="I33" i="6"/>
  <c r="F29" i="6"/>
  <c r="J29" i="6"/>
  <c r="F31" i="6"/>
  <c r="J31" i="6"/>
  <c r="F33" i="6"/>
  <c r="J33" i="6"/>
  <c r="K67" i="1"/>
  <c r="K17" i="1"/>
  <c r="K66" i="1"/>
  <c r="K70" i="1"/>
  <c r="K28" i="1"/>
</calcChain>
</file>

<file path=xl/sharedStrings.xml><?xml version="1.0" encoding="utf-8"?>
<sst xmlns="http://schemas.openxmlformats.org/spreadsheetml/2006/main" count="354" uniqueCount="235">
  <si>
    <t xml:space="preserve">DPH </t>
  </si>
  <si>
    <t xml:space="preserve">          pouze ploch</t>
  </si>
  <si>
    <t xml:space="preserve"> s DPH</t>
  </si>
  <si>
    <t>cena za m2</t>
  </si>
  <si>
    <t xml:space="preserve">                  hranolů</t>
  </si>
  <si>
    <t>cena za bm</t>
  </si>
  <si>
    <t>tvrdé dř.</t>
  </si>
  <si>
    <t xml:space="preserve">Ceny  jsou dané pouze pro jeden strojový úkon. Budete-li chtít provést úkon nadvakrát počítáme sazby 2x! </t>
  </si>
  <si>
    <t>* V ceně penetrování je již zahrnuta cena i za použitou emulzi "Nanopenetrace".</t>
  </si>
  <si>
    <t>Zájemcům umíme samozřejmě opálit, vykartáčovat a nanést nátěr i na jejich zboží za uvedené ceny!</t>
  </si>
  <si>
    <t>do 100cm2</t>
  </si>
  <si>
    <t>nad 100cm2</t>
  </si>
  <si>
    <t xml:space="preserve">Palubky obkladové </t>
  </si>
  <si>
    <t>Cena za m2 bez DPH</t>
  </si>
  <si>
    <t>MOC+DPH</t>
  </si>
  <si>
    <t>stálí</t>
  </si>
  <si>
    <t>jak.</t>
  </si>
  <si>
    <t>dřevina</t>
  </si>
  <si>
    <t>tl. mm</t>
  </si>
  <si>
    <t>šíře :</t>
  </si>
  <si>
    <t>provedení</t>
  </si>
  <si>
    <t>do 25 m2</t>
  </si>
  <si>
    <t>do 45 m2</t>
  </si>
  <si>
    <t>do 70 m2</t>
  </si>
  <si>
    <t>do 90 m2</t>
  </si>
  <si>
    <t>nad 90 m2</t>
  </si>
  <si>
    <t>AB</t>
  </si>
  <si>
    <t>Smrk</t>
  </si>
  <si>
    <t>š. 96mm</t>
  </si>
  <si>
    <t>klasik</t>
  </si>
  <si>
    <t>Borovice</t>
  </si>
  <si>
    <t>C</t>
  </si>
  <si>
    <t>Sauna A</t>
  </si>
  <si>
    <t>Jedle</t>
  </si>
  <si>
    <t>š. 121mm</t>
  </si>
  <si>
    <t xml:space="preserve">š. 121mm </t>
  </si>
  <si>
    <t>š. 96 /121/146mm</t>
  </si>
  <si>
    <t>Sponky 3                          a´100ks</t>
  </si>
  <si>
    <t xml:space="preserve">Sponky 4                          a´100ks </t>
  </si>
  <si>
    <t>Palubky podlahové</t>
  </si>
  <si>
    <t>do 15 m2</t>
  </si>
  <si>
    <t>do 35 m2</t>
  </si>
  <si>
    <t>do 50 m2</t>
  </si>
  <si>
    <t>nad 50 m2</t>
  </si>
  <si>
    <t>A/B</t>
  </si>
  <si>
    <t>š. 146mm</t>
  </si>
  <si>
    <t>profily :</t>
  </si>
  <si>
    <t>RUND/soft :</t>
  </si>
  <si>
    <t>TATRAN :</t>
  </si>
  <si>
    <t>NORMAL/klasik :</t>
  </si>
  <si>
    <t>PODLAHOVÉ :</t>
  </si>
  <si>
    <t>řezání dřeva na č. ev. hr.míru :</t>
  </si>
  <si>
    <t>s DPH / řez</t>
  </si>
  <si>
    <t>řezání hranolů na hrubou míru :</t>
  </si>
  <si>
    <t>s DPH / zakázka</t>
  </si>
  <si>
    <t>manipulace s VZV 2,5t :</t>
  </si>
  <si>
    <t>s DPH / HZS - 5min.</t>
  </si>
  <si>
    <t>Dtto – MOC</t>
  </si>
  <si>
    <t>manipulace s VZV 4t  :</t>
  </si>
  <si>
    <t>balné (strech folií aj.) :</t>
  </si>
  <si>
    <t>ruční nakládka, vykládka</t>
  </si>
  <si>
    <t>s DPH / HZS  /  platí se jen doba spotřeby času.</t>
  </si>
  <si>
    <t>Platební podmínky,  příplatky do 10m2 / 10bm,  HZS,  množstevní slevy</t>
  </si>
  <si>
    <r>
      <t xml:space="preserve">1) zaměření zákazky je účtováno HZS ve výši </t>
    </r>
    <r>
      <rPr>
        <b/>
        <sz val="10"/>
        <rFont val="Arial CE"/>
        <family val="2"/>
        <charset val="238"/>
      </rPr>
      <t>680,- Kč s DPH</t>
    </r>
    <r>
      <rPr>
        <sz val="10"/>
        <color indexed="8"/>
        <rFont val="Arial CE"/>
        <family val="2"/>
        <charset val="238"/>
      </rPr>
      <t xml:space="preserve"> a to vč. dopravného.</t>
    </r>
  </si>
  <si>
    <t>(zákazník uhradí celkovou spotřebu času po kterou se bude celá zakázka provádět.)</t>
  </si>
  <si>
    <t>doprava</t>
  </si>
  <si>
    <t xml:space="preserve">      CENÍK OBKLADŮ - 2720*145*10 - Krono,  2740*148*10</t>
  </si>
  <si>
    <t>cena bez DPH</t>
  </si>
  <si>
    <t>SM</t>
  </si>
  <si>
    <t>B</t>
  </si>
  <si>
    <t>I - do 15 m2</t>
  </si>
  <si>
    <t>II - do 25 m2</t>
  </si>
  <si>
    <t>III - do 35 m2</t>
  </si>
  <si>
    <t>IV - do 50 m2</t>
  </si>
  <si>
    <t>V -nad 50 m2</t>
  </si>
  <si>
    <t>SRUBOVÝ            š..  96</t>
  </si>
  <si>
    <t>SRUBOVÝ            š..146</t>
  </si>
  <si>
    <t>KLÍNOVÝ              š. 146</t>
  </si>
  <si>
    <t>MD</t>
  </si>
  <si>
    <t>KLASICKÝ            š. 171</t>
  </si>
  <si>
    <t>PROFILOVANÝ    š. 146</t>
  </si>
  <si>
    <t>RHOMBOVÝ         š. 146</t>
  </si>
  <si>
    <t>Multi-fix                  š. 165</t>
  </si>
  <si>
    <t>cena za ks bez DPH</t>
  </si>
  <si>
    <t xml:space="preserve">maloodběr. </t>
  </si>
  <si>
    <t xml:space="preserve">DÉLKA  -  2,75 m  </t>
  </si>
  <si>
    <t>Vydutá rohová 22*22</t>
  </si>
  <si>
    <t>Soklová malá</t>
  </si>
  <si>
    <t xml:space="preserve">Lámací malá  22*22 </t>
  </si>
  <si>
    <t xml:space="preserve">Lámací velká  30*30 </t>
  </si>
  <si>
    <t>Soklová velká</t>
  </si>
  <si>
    <r>
      <t xml:space="preserve">TERASOVÉ PROFILY - </t>
    </r>
    <r>
      <rPr>
        <b/>
        <sz val="10"/>
        <rFont val="Arial CE"/>
        <family val="2"/>
        <charset val="238"/>
      </rPr>
      <t>na objednávku, cena za bm</t>
    </r>
  </si>
  <si>
    <t xml:space="preserve">              dřevina </t>
  </si>
  <si>
    <t xml:space="preserve">tl. </t>
  </si>
  <si>
    <t>š.</t>
  </si>
  <si>
    <t>Douglaska  - prkno</t>
  </si>
  <si>
    <t>Dougraska - hranol</t>
  </si>
  <si>
    <t>Sibiřský modřín - prkno</t>
  </si>
  <si>
    <t>Sibiřský modřín - hranol</t>
  </si>
  <si>
    <t>Massaranduba - prkno</t>
  </si>
  <si>
    <t>Massaranduba - hranol</t>
  </si>
  <si>
    <t>Garapa - prkno</t>
  </si>
  <si>
    <t>Garapa - hranol</t>
  </si>
  <si>
    <t>Terasové profily : modřín, douglaska v délkách : 3-4m / massaranduba v délkách 2,7-5,7m!!!</t>
  </si>
  <si>
    <t>Podkladové hranoly : modřín, douglaska v délkách : 4m / massaranduba v délkách 3,55-3,85-5m!!!</t>
  </si>
  <si>
    <t>terasový profil</t>
  </si>
  <si>
    <t>podkladový hranol</t>
  </si>
  <si>
    <t>Kontakt :</t>
  </si>
  <si>
    <t xml:space="preserve">e-mail : </t>
  </si>
  <si>
    <t>Odřepsy - 325 653 192, fax 325 653 171, GSM : 739 20 30 42</t>
  </si>
  <si>
    <t>Rabat. Sk. Palubky, obklady</t>
  </si>
  <si>
    <t>NC Krono</t>
  </si>
  <si>
    <t>OBKLADOVÉ - PODLAHOVÉ  PALUBKY  -  SM / BO</t>
  </si>
  <si>
    <t>NC</t>
  </si>
  <si>
    <t>A</t>
  </si>
  <si>
    <t>Klasik  š. 121, 96, 76</t>
  </si>
  <si>
    <t>Délky od 2,4m po 30cm</t>
  </si>
  <si>
    <t>Klasik  š. 121, 96</t>
  </si>
  <si>
    <t>Rabat - palubky podlahové, obklad. Profily</t>
  </si>
  <si>
    <t>PODLAHOVÉ PALUBKY</t>
  </si>
  <si>
    <t>Provedení</t>
  </si>
  <si>
    <t>28mm</t>
  </si>
  <si>
    <t>š.146 - dl. 3,5 - 5m</t>
  </si>
  <si>
    <t>27mm</t>
  </si>
  <si>
    <t>24mm</t>
  </si>
  <si>
    <t>OBKLADOVÉ - FASÁDNÍ PROFILY  -  SM / Sibiřský Modřín</t>
  </si>
  <si>
    <t>ROHOVÉ  LIŠTY  K  OBKLADŮM</t>
  </si>
  <si>
    <t>Rabat</t>
  </si>
  <si>
    <t>Sponky 3   a´100, 250 ks             100ks</t>
  </si>
  <si>
    <t xml:space="preserve">Sponky 4   a´100, 250 ks             100ks </t>
  </si>
  <si>
    <t xml:space="preserve"> M I S U R    s.  s  r.  o.</t>
  </si>
  <si>
    <t>info@misur.cz</t>
  </si>
  <si>
    <t>Obchodní ředitel Ing…………………….</t>
  </si>
  <si>
    <t xml:space="preserve">   web : www.misur.cz</t>
  </si>
  <si>
    <t>str. 1/ b</t>
  </si>
  <si>
    <t xml:space="preserve">Technické podmínky opracování při opalování a kartáčování dřeva : </t>
  </si>
  <si>
    <r>
      <t xml:space="preserve"> * </t>
    </r>
    <r>
      <rPr>
        <sz val="10"/>
        <rFont val="Arial CE"/>
        <family val="2"/>
        <charset val="238"/>
      </rPr>
      <t>Vypalováním dř.rozumíme opálení na jeho povrchu, kdy dojde k ostaršení dřeva a k jeho přizpůsobení se k přírodnímu</t>
    </r>
  </si>
  <si>
    <t>stavu po jeho oxidaci. Samotné opálení je již zařazeno mezi povrchové úpravy dřeva, kdy dojde ke změně na povrchu, vli-</t>
  </si>
  <si>
    <t>vem přímého ohně dojde k uzavření buněk, a tím jejich ztvrdnutí. Zvýší se tím odolnost proti škůdcům, změně barvy a dř.</t>
  </si>
  <si>
    <t>již tolik neoxiduje. Chcte-li zvýšit použitelnost do exteriéru, můžete použít jakékoli nátěrové hmoty, které lze v tomto pří-</t>
  </si>
  <si>
    <t>padě aplikovat. Upozorňujeme, že naše vypalování je v tzv. rovině střední hodnoty, kdy dř. není úplně tmavě černé až černé,</t>
  </si>
  <si>
    <t>a ani sv. hnědé až hnědé. Je to v hodnotě hnědé až načernalé. Nicméně Vás musíme upozornit, že dřevo je přírodní mate-</t>
  </si>
  <si>
    <t>riál a jeho vlastnosti jsou např. změny hustoty a směr vláken, a to vše je podmíněno jak radiální, tak tangenciální rovinou.</t>
  </si>
  <si>
    <t>Dále jde o hodnotu jeho vysušení, která je u dřeva dosti ošemetnou ve smyslu vypálení. Na jedné palubce může dojít až</t>
  </si>
  <si>
    <r>
      <t xml:space="preserve">k </t>
    </r>
    <r>
      <rPr>
        <b/>
        <sz val="10"/>
        <rFont val="Arial CE"/>
        <family val="2"/>
        <charset val="238"/>
      </rPr>
      <t>50%</t>
    </r>
    <r>
      <rPr>
        <sz val="10"/>
        <rFont val="Arial CE"/>
        <family val="2"/>
        <charset val="238"/>
      </rPr>
      <t>ním rozdílům v systosti obarvení, právě vlivem předešlých faktorů. Totéž se může stát i na palubkách použitých</t>
    </r>
  </si>
  <si>
    <t xml:space="preserve">i z jednoho balení. Viz palubky na naší vzorkovně. </t>
  </si>
  <si>
    <t>UPOZORNĚNÍ :</t>
  </si>
  <si>
    <t>Opalování palubek provádíme od tl. 14mm, a to pro vlastnost dřeva, které vlivem jednostranného</t>
  </si>
  <si>
    <t>působení tepla, je natolik vysušeno, že žlábkovatí, (zprohýbá se plošně). Při nižších tl. je riziko zprohnutí již tak vysoké,</t>
  </si>
  <si>
    <t>že může docházet k jeho zborcení. Proto opálení pod 14mm provedeme na vlastní žádost, a bez záruky zborcení.</t>
  </si>
  <si>
    <r>
      <t xml:space="preserve">** </t>
    </r>
    <r>
      <rPr>
        <sz val="10"/>
        <rFont val="Arial CE"/>
        <family val="2"/>
        <charset val="238"/>
      </rPr>
      <t>Kartáčování je druh zkrášlení povrchu dřeva, kdy měkké léta se odstraní a tím dojde k vyzvednutí tvrdých let a dřevo</t>
    </r>
  </si>
  <si>
    <t>získá zvrásněný povrch. Naše kartáčování je v středním profilu, kdy profilování povrchu je mezi 1-2mm do hloubky dřeva.</t>
  </si>
  <si>
    <t>Kartáčování tvrdého dřeva je v dimenzi opět námi daného středního profilování, jde však o náročnější úkon a tento je</t>
  </si>
  <si>
    <t>v tomto případě vyjádřen vyšší cenou. Zde profilování povrchu provádíme jen do 1mm hloubky dřeva.</t>
  </si>
  <si>
    <t xml:space="preserve">Jakékoli změny mimo námi dané podmínky budou oceněny zvýšením základních cen a to min. o 30%, a bez </t>
  </si>
  <si>
    <t>záruky na Vámi požadovanou kvalitu.</t>
  </si>
  <si>
    <r>
      <t xml:space="preserve">*** </t>
    </r>
    <r>
      <rPr>
        <sz val="10"/>
        <rFont val="Arial CE"/>
        <family val="2"/>
        <charset val="238"/>
      </rPr>
      <t>Fi. Misur vám dnes dokáže zabezpečit i ošetření povrchu dřeva v rozsahu jednoho nátěru akrylovou emulsí, která</t>
    </r>
  </si>
  <si>
    <t>tímto dřevo vlastně penetruje a ochraňuje proti přírodním vlivům v plném rozsahu. Emulse zvyšuje okamžitou povrchovou</t>
  </si>
  <si>
    <t>odolnost proti vodě, a co víc, je připraveno k jakémukoli dalšímu nátěru, pro který se rozhodnete. Na naši akrylovou vrstvu</t>
  </si>
  <si>
    <t>můžete použít snad všechny typy nátěrových hmot, které se v ČR používají, ale nemusíte použít už vůbec žádnou!</t>
  </si>
  <si>
    <t>Zájemcům pochopitelně umíme opálit, vykartáčovat a nanést nátěr i na jeho zboží a to za stejné ceny!</t>
  </si>
  <si>
    <t>Technologické podmínky - nabízíme 2 varianty opracování.</t>
  </si>
  <si>
    <t xml:space="preserve">Technologie tohoto zpracování nabízí dvě varianty, které jsou rozlišeny pouze konečným vzhledem, ač provedení </t>
  </si>
  <si>
    <t>je technicky naprosto stejné. Pouze konečný vzhed materiálů je v rovině rozdílné barevnosti a i povrchové úpravy.</t>
  </si>
  <si>
    <t>Stručným popisem vám nabízíme obě varianty ze kterých si při objednání můžete vybrat.</t>
  </si>
  <si>
    <t>Je nutné na objednávce naprosto přesně určit kterou variantu jste si vybrali.</t>
  </si>
  <si>
    <t>1) Opalování - Kartáčování - "OK"</t>
  </si>
  <si>
    <t>Při tomto postupu, kdy provedeme nejdříve k opálení a následně ke kartáčování, dojde k změně barevnosti dřeva</t>
  </si>
  <si>
    <t xml:space="preserve">v rozsahu: Opálené dřevo se odrásá, odstraní se měkké léta, a tím vznikne černo-bílá kombinace! </t>
  </si>
  <si>
    <t xml:space="preserve">Dřevo je tímto v inverzní verzi na jedné ploše. (zebrovitá úprava!) Je nutno řešit penetraci + nátěr, popř. pouze nátěr. </t>
  </si>
  <si>
    <t>2) Kartáčování - Opalování - "KO"</t>
  </si>
  <si>
    <t>Při tomto postupu, dřevo nejdříve okartáčujeme, tímt necháme vzniknout reliéfu na jeho povrchu a následně prove-</t>
  </si>
  <si>
    <t>deme opálení. Tímto postupem celý povrch "zuhelnatí", vznikne celoplošné "jednobarevné", provedení, které již ne-</t>
  </si>
  <si>
    <t>musíte dál natírat, neboť dřevo je již žárem uzavřeno a odolává povětrnostním vlivům. Penetraci však můžete provést.</t>
  </si>
  <si>
    <t>výrobní a prodejní místo :</t>
  </si>
  <si>
    <t xml:space="preserve">a) </t>
  </si>
  <si>
    <t>b)</t>
  </si>
  <si>
    <t xml:space="preserve">                                               MOC    do 100 m2 ev. bm         /         VOC   nad 100 m2 ev. bm</t>
  </si>
  <si>
    <t xml:space="preserve">* kartáčování hranolů je zpoplatněno do průřezu 200cm2! Nad tuto hodnotu bude cena navýšena o 25% ! </t>
  </si>
  <si>
    <t xml:space="preserve">                  hranolů*</t>
  </si>
  <si>
    <t>s DPH / na 1 účt. Hodinu.</t>
  </si>
  <si>
    <t>s DPH / na 1 účt. Hod.</t>
  </si>
  <si>
    <t>zvýšené manipulace* :</t>
  </si>
  <si>
    <t>(* jsou účtovány při účasti další osoby s ohledem na nadměrnost, četnost úkonů ap. za každou odprac. Hod.)</t>
  </si>
  <si>
    <t xml:space="preserve"> * také veškeré manipulace, které nejsou zahrnuty do zákl. cen. Nadměrné ks, nakládka, vykládka s VZV  aj.</t>
  </si>
  <si>
    <t>Bude vždy účtována při nezkalkulovatelnosti zakázky pro její náročnost či vyjimečnost.</t>
  </si>
  <si>
    <t xml:space="preserve"> jsou možné při velkoobjemových zakázkách, vždy dohodou.</t>
  </si>
  <si>
    <t>3. stupně</t>
  </si>
  <si>
    <t>2. stupně</t>
  </si>
  <si>
    <t>1. stupně</t>
  </si>
  <si>
    <t>www.albakmen.cz/</t>
  </si>
  <si>
    <t>4. stupně</t>
  </si>
  <si>
    <t>Aktualizace</t>
  </si>
  <si>
    <t>Olejování – voskování  1x nános                                        -  v současnosti provádíme!</t>
  </si>
  <si>
    <r>
      <t xml:space="preserve">2) V případě podlimitního množství zboží, do 5m2, budou práce účtovány </t>
    </r>
    <r>
      <rPr>
        <b/>
        <sz val="10"/>
        <rFont val="Arial CE"/>
        <family val="2"/>
        <charset val="238"/>
      </rPr>
      <t>HZS 860,-Kč/hod.</t>
    </r>
  </si>
  <si>
    <t>/bez DPH.tj. 1040,60 Kč s DPH. ( HZS = hodinová zúčtovací sazba )</t>
  </si>
  <si>
    <t>HZS VOC 780,- Kč/ bez DPH = 943,80 Kč s DPH – klasické kartáčování či opalování.</t>
  </si>
  <si>
    <t>HZS MOC 860,- Kč/bez DPH – 1040,60 Kč s DPH – klasické kartáčování či opalování.</t>
  </si>
  <si>
    <t xml:space="preserve">c)  </t>
  </si>
  <si>
    <t>HZS MOC 960,- Kč/bez DPH – 1161,60 Kč s DPH – platí pro opalov. a kartáč. starých nátěrů !</t>
  </si>
  <si>
    <t xml:space="preserve">Manipulační práce :                   MOC                               </t>
  </si>
  <si>
    <t>bez DPH</t>
  </si>
  <si>
    <t xml:space="preserve">          pouze ploch 1x</t>
  </si>
  <si>
    <t xml:space="preserve">                  hranolů* 1x</t>
  </si>
  <si>
    <t>1-2.stupeň</t>
  </si>
  <si>
    <t>Moření a impregnace - 1x nános                                         -  v současnosti provádíme!</t>
  </si>
  <si>
    <t>KARTÁČOVÁNÍ *                - provádíme na řezivu s max. délkou 6,5m a šíře 1,10m !</t>
  </si>
  <si>
    <t>OPALOVÁNÍ                        - veškeré práce provádíme jen na objednávku, max. délka 6m.</t>
  </si>
  <si>
    <t>cena HZS</t>
  </si>
  <si>
    <t>Laserování - gravírování, provádíme pouze na objednávku, max. rozměry: 180 x 80cm x 12mm</t>
  </si>
  <si>
    <t>Laserové řezání *</t>
  </si>
  <si>
    <t>Laserové gravírování **</t>
  </si>
  <si>
    <t>Ceny jsou stanoveny na zakázky do stovek kusů výrobků, nad bude použita cena za přepočet na kusy !</t>
  </si>
  <si>
    <t xml:space="preserve">V ceně není zahrnuto grafické zpracování či přenesení předlohy či návrhu do gravirovacího programu. Cena za </t>
  </si>
  <si>
    <t xml:space="preserve">grafické zpracování je 600,- Kč/bez DPH; tj. 726,- Kč/s DPH, a to pouze za reálný čas! Platí při zpracování programu </t>
  </si>
  <si>
    <t>do stovek kusů, nad tisíce a výše, nebude cena za grafiku účtována.</t>
  </si>
  <si>
    <t>* Laserové řezání lze provádět pouze na dřevěných dílcích a max. do tloušťky 8mm !</t>
  </si>
  <si>
    <t>** Laserové gravírování provádíme na plochách různých dřevěných dílců a max. v rozměrech : 900 x 600mm §</t>
  </si>
  <si>
    <t>1.stupně</t>
  </si>
  <si>
    <t>2.stupně</t>
  </si>
  <si>
    <t>3.stupně</t>
  </si>
  <si>
    <t>4.stupně</t>
  </si>
  <si>
    <t xml:space="preserve">   2x</t>
  </si>
  <si>
    <t xml:space="preserve">  3x</t>
  </si>
  <si>
    <t xml:space="preserve">  4x +</t>
  </si>
  <si>
    <r>
      <t xml:space="preserve">Ceník kartáčování - opalování - laserování                  </t>
    </r>
    <r>
      <rPr>
        <b/>
        <sz val="11"/>
        <rFont val="Arial CE"/>
        <family val="2"/>
        <charset val="238"/>
      </rPr>
      <t>Platný od 1.9. 2017</t>
    </r>
  </si>
  <si>
    <t>* V ceně olejování není použita nátěrová hmota! V případě nátěru z „x“ stran, se cena vydělí poměrem,</t>
  </si>
  <si>
    <r>
      <t>Kontakt:</t>
    </r>
    <r>
      <rPr>
        <sz val="9"/>
        <rFont val="Arial CE"/>
        <family val="2"/>
        <charset val="238"/>
      </rPr>
      <t xml:space="preserve"> </t>
    </r>
  </si>
  <si>
    <t xml:space="preserve">Adresa: </t>
  </si>
  <si>
    <r>
      <t xml:space="preserve"> </t>
    </r>
    <r>
      <rPr>
        <sz val="10"/>
        <rFont val="Arial CE"/>
        <family val="2"/>
        <charset val="238"/>
      </rPr>
      <t xml:space="preserve"> www.atservis-vyroba-kuchyni.cz</t>
    </r>
  </si>
  <si>
    <t>AT SERVIS, 5. května 217, 285 41 Malešov okr. Kutná Hora</t>
  </si>
  <si>
    <t>Antonín Duras, Tel.: 327 595 495, Mobil: 608 111 972, email: a.duras@seznam.cz</t>
  </si>
  <si>
    <t>a) příplatky :</t>
  </si>
  <si>
    <t xml:space="preserve">b) HZS : </t>
  </si>
  <si>
    <t>c) slevy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</si>
</sst>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 Kč&quot;_-;\-* #,##0.00&quot; Kč&quot;_-;_-* \-??&quot; Kč&quot;_-;_-@_-"/>
    <numFmt numFmtId="165" formatCode="_-* #,##0.0&quot; Kč&quot;_-;\-* #,##0.0&quot; Kč&quot;_-;_-* \-??&quot; Kč&quot;_-;_-@_-"/>
    <numFmt numFmtId="166" formatCode="0.0"/>
    <numFmt numFmtId="167" formatCode="#,##0.0&quot; Kč&quot;;\-#,##0.0&quot; Kč&quot;"/>
  </numFmts>
  <fonts count="38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i/>
      <u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indexed="8"/>
      <name val="Calibri"/>
      <family val="2"/>
      <charset val="238"/>
    </font>
    <font>
      <sz val="8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u/>
      <sz val="9"/>
      <name val="Arial CE"/>
      <family val="2"/>
      <charset val="238"/>
    </font>
    <font>
      <b/>
      <i/>
      <u/>
      <sz val="11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0"/>
      <color indexed="8"/>
      <name val="Ariel"/>
      <charset val="238"/>
    </font>
    <font>
      <sz val="12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2"/>
      <charset val="238"/>
    </font>
    <font>
      <b/>
      <i/>
      <u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3"/>
      <name val="Arial CE"/>
      <family val="2"/>
      <charset val="238"/>
    </font>
    <font>
      <b/>
      <i/>
      <u/>
      <sz val="13"/>
      <name val="Arial CE"/>
      <family val="2"/>
      <charset val="238"/>
    </font>
    <font>
      <b/>
      <sz val="13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6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u/>
      <sz val="10"/>
      <color theme="0"/>
      <name val="Arial CE"/>
      <family val="2"/>
      <charset val="238"/>
    </font>
    <font>
      <b/>
      <sz val="9"/>
      <color theme="0"/>
      <name val="Arial CE"/>
      <family val="2"/>
      <charset val="238"/>
    </font>
    <font>
      <u/>
      <sz val="16"/>
      <color theme="0"/>
      <name val="Arial CE"/>
      <family val="2"/>
      <charset val="238"/>
    </font>
    <font>
      <sz val="10"/>
      <color indexed="12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164" fontId="32" fillId="0" borderId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7" fillId="0" borderId="2" xfId="0" applyNumberFormat="1" applyFont="1" applyFill="1" applyBorder="1"/>
    <xf numFmtId="0" fontId="6" fillId="0" borderId="1" xfId="0" applyFont="1" applyFill="1" applyBorder="1"/>
    <xf numFmtId="2" fontId="0" fillId="0" borderId="0" xfId="0" applyNumberFormat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7" fillId="0" borderId="3" xfId="2" applyNumberFormat="1" applyFont="1" applyFill="1" applyBorder="1" applyAlignment="1" applyProtection="1">
      <alignment horizontal="center"/>
    </xf>
    <xf numFmtId="2" fontId="7" fillId="0" borderId="4" xfId="0" applyNumberFormat="1" applyFont="1" applyFill="1" applyBorder="1"/>
    <xf numFmtId="0" fontId="6" fillId="0" borderId="0" xfId="0" applyFont="1" applyFill="1" applyBorder="1"/>
    <xf numFmtId="0" fontId="5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5" fontId="7" fillId="0" borderId="7" xfId="2" applyNumberFormat="1" applyFont="1" applyFill="1" applyBorder="1" applyAlignment="1" applyProtection="1">
      <alignment horizontal="center"/>
    </xf>
    <xf numFmtId="2" fontId="7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7" fillId="0" borderId="8" xfId="0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 applyProtection="1">
      <alignment horizontal="center"/>
    </xf>
    <xf numFmtId="0" fontId="8" fillId="0" borderId="1" xfId="0" applyFont="1" applyBorder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5" fillId="2" borderId="3" xfId="0" applyFont="1" applyFill="1" applyBorder="1" applyAlignment="1">
      <alignment horizontal="left"/>
    </xf>
    <xf numFmtId="0" fontId="8" fillId="2" borderId="3" xfId="0" applyFont="1" applyFill="1" applyBorder="1"/>
    <xf numFmtId="2" fontId="7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2" fontId="7" fillId="2" borderId="3" xfId="0" applyNumberFormat="1" applyFont="1" applyFill="1" applyBorder="1"/>
    <xf numFmtId="0" fontId="6" fillId="2" borderId="3" xfId="0" applyFont="1" applyFill="1" applyBorder="1"/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/>
    <xf numFmtId="0" fontId="7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0" fillId="0" borderId="1" xfId="0" applyBorder="1"/>
    <xf numFmtId="0" fontId="9" fillId="0" borderId="3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right"/>
    </xf>
    <xf numFmtId="1" fontId="11" fillId="0" borderId="9" xfId="0" applyNumberFormat="1" applyFont="1" applyFill="1" applyBorder="1" applyAlignment="1">
      <alignment horizontal="left"/>
    </xf>
    <xf numFmtId="166" fontId="9" fillId="0" borderId="9" xfId="0" applyNumberFormat="1" applyFont="1" applyBorder="1" applyAlignment="1">
      <alignment horizontal="center"/>
    </xf>
    <xf numFmtId="166" fontId="11" fillId="3" borderId="9" xfId="0" applyNumberFormat="1" applyFont="1" applyFill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left"/>
    </xf>
    <xf numFmtId="0" fontId="11" fillId="0" borderId="9" xfId="0" applyFont="1" applyFill="1" applyBorder="1"/>
    <xf numFmtId="164" fontId="11" fillId="0" borderId="9" xfId="2" applyFont="1" applyFill="1" applyBorder="1" applyAlignment="1" applyProtection="1">
      <alignment horizontal="right"/>
    </xf>
    <xf numFmtId="166" fontId="11" fillId="0" borderId="9" xfId="2" applyNumberFormat="1" applyFont="1" applyFill="1" applyBorder="1" applyAlignment="1" applyProtection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166" fontId="9" fillId="0" borderId="6" xfId="0" applyNumberFormat="1" applyFont="1" applyFill="1" applyBorder="1" applyAlignment="1">
      <alignment horizontal="center"/>
    </xf>
    <xf numFmtId="166" fontId="11" fillId="3" borderId="11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6" fontId="11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11" fillId="0" borderId="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5" fontId="9" fillId="0" borderId="0" xfId="2" applyNumberFormat="1" applyFont="1" applyFill="1" applyBorder="1" applyAlignment="1" applyProtection="1">
      <alignment horizontal="right"/>
    </xf>
    <xf numFmtId="165" fontId="9" fillId="0" borderId="0" xfId="2" applyNumberFormat="1" applyFont="1" applyFill="1" applyBorder="1" applyAlignment="1" applyProtection="1">
      <alignment horizontal="left"/>
    </xf>
    <xf numFmtId="165" fontId="9" fillId="0" borderId="0" xfId="2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2" fontId="9" fillId="0" borderId="0" xfId="0" applyNumberFormat="1" applyFont="1" applyFill="1" applyBorder="1"/>
    <xf numFmtId="0" fontId="5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165" fontId="7" fillId="4" borderId="3" xfId="2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2" fontId="2" fillId="4" borderId="3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2" fontId="2" fillId="4" borderId="3" xfId="0" applyNumberFormat="1" applyFont="1" applyFill="1" applyBorder="1"/>
    <xf numFmtId="0" fontId="6" fillId="4" borderId="3" xfId="0" applyFont="1" applyFill="1" applyBorder="1"/>
    <xf numFmtId="2" fontId="2" fillId="0" borderId="3" xfId="0" applyNumberFormat="1" applyFont="1" applyFill="1" applyBorder="1"/>
    <xf numFmtId="0" fontId="15" fillId="0" borderId="3" xfId="0" applyFont="1" applyFill="1" applyBorder="1" applyAlignment="1">
      <alignment horizontal="left"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8" fillId="5" borderId="5" xfId="0" applyFont="1" applyFill="1" applyBorder="1"/>
    <xf numFmtId="0" fontId="16" fillId="0" borderId="0" xfId="0" applyFont="1"/>
    <xf numFmtId="0" fontId="1" fillId="0" borderId="5" xfId="0" applyFont="1" applyBorder="1"/>
    <xf numFmtId="0" fontId="19" fillId="0" borderId="5" xfId="0" applyFont="1" applyBorder="1"/>
    <xf numFmtId="0" fontId="16" fillId="0" borderId="5" xfId="0" applyFont="1" applyBorder="1"/>
    <xf numFmtId="0" fontId="16" fillId="5" borderId="12" xfId="0" applyFont="1" applyFill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2" fillId="6" borderId="2" xfId="0" applyFont="1" applyFill="1" applyBorder="1"/>
    <xf numFmtId="0" fontId="2" fillId="6" borderId="1" xfId="0" applyFont="1" applyFill="1" applyBorder="1"/>
    <xf numFmtId="0" fontId="20" fillId="6" borderId="1" xfId="0" applyFont="1" applyFill="1" applyBorder="1"/>
    <xf numFmtId="0" fontId="21" fillId="6" borderId="1" xfId="0" applyFont="1" applyFill="1" applyBorder="1"/>
    <xf numFmtId="0" fontId="16" fillId="6" borderId="13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9" xfId="2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8" xfId="0" applyFont="1" applyFill="1" applyBorder="1"/>
    <xf numFmtId="166" fontId="7" fillId="0" borderId="8" xfId="0" applyNumberFormat="1" applyFont="1" applyFill="1" applyBorder="1"/>
    <xf numFmtId="166" fontId="6" fillId="0" borderId="0" xfId="2" applyNumberFormat="1" applyFont="1" applyFill="1" applyBorder="1" applyAlignment="1" applyProtection="1"/>
    <xf numFmtId="166" fontId="6" fillId="0" borderId="14" xfId="2" applyNumberFormat="1" applyFont="1" applyFill="1" applyBorder="1" applyAlignment="1" applyProtection="1"/>
    <xf numFmtId="164" fontId="7" fillId="0" borderId="0" xfId="2" applyFont="1" applyFill="1" applyBorder="1" applyAlignment="1" applyProtection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6" fontId="6" fillId="0" borderId="8" xfId="2" applyNumberFormat="1" applyFont="1" applyFill="1" applyBorder="1" applyAlignment="1" applyProtection="1">
      <alignment horizontal="center"/>
    </xf>
    <xf numFmtId="166" fontId="6" fillId="0" borderId="0" xfId="2" applyNumberFormat="1" applyFont="1" applyFill="1" applyBorder="1" applyAlignment="1" applyProtection="1">
      <alignment horizontal="center"/>
    </xf>
    <xf numFmtId="166" fontId="6" fillId="0" borderId="14" xfId="2" applyNumberFormat="1" applyFont="1" applyFill="1" applyBorder="1" applyAlignment="1" applyProtection="1">
      <alignment horizontal="center"/>
    </xf>
    <xf numFmtId="164" fontId="6" fillId="0" borderId="0" xfId="2" applyFont="1" applyFill="1" applyBorder="1" applyAlignment="1" applyProtection="1"/>
    <xf numFmtId="166" fontId="6" fillId="0" borderId="0" xfId="0" applyNumberFormat="1" applyFont="1" applyFill="1" applyBorder="1"/>
    <xf numFmtId="166" fontId="6" fillId="0" borderId="14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64" fontId="7" fillId="0" borderId="11" xfId="2" applyFont="1" applyFill="1" applyBorder="1" applyAlignment="1" applyProtection="1">
      <alignment horizontal="center"/>
    </xf>
    <xf numFmtId="166" fontId="6" fillId="0" borderId="9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6" fontId="6" fillId="0" borderId="0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/>
    <xf numFmtId="166" fontId="6" fillId="0" borderId="10" xfId="0" applyNumberFormat="1" applyFont="1" applyFill="1" applyBorder="1" applyAlignment="1">
      <alignment horizontal="center"/>
    </xf>
    <xf numFmtId="0" fontId="6" fillId="0" borderId="4" xfId="0" applyFont="1" applyFill="1" applyBorder="1"/>
    <xf numFmtId="166" fontId="6" fillId="0" borderId="7" xfId="2" applyNumberFormat="1" applyFont="1" applyFill="1" applyBorder="1" applyAlignment="1" applyProtection="1">
      <alignment horizontal="center"/>
    </xf>
    <xf numFmtId="0" fontId="22" fillId="0" borderId="4" xfId="0" applyFont="1" applyFill="1" applyBorder="1" applyAlignment="1">
      <alignment horizontal="left"/>
    </xf>
    <xf numFmtId="1" fontId="16" fillId="2" borderId="2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/>
    <xf numFmtId="1" fontId="7" fillId="2" borderId="1" xfId="0" applyNumberFormat="1" applyFont="1" applyFill="1" applyBorder="1"/>
    <xf numFmtId="1" fontId="6" fillId="2" borderId="1" xfId="2" applyNumberFormat="1" applyFont="1" applyFill="1" applyBorder="1" applyAlignment="1" applyProtection="1"/>
    <xf numFmtId="1" fontId="7" fillId="2" borderId="1" xfId="2" applyNumberFormat="1" applyFont="1" applyFill="1" applyBorder="1" applyAlignment="1" applyProtection="1"/>
    <xf numFmtId="164" fontId="16" fillId="2" borderId="13" xfId="2" applyFont="1" applyFill="1" applyBorder="1" applyAlignment="1" applyProtection="1"/>
    <xf numFmtId="0" fontId="2" fillId="6" borderId="8" xfId="0" applyFont="1" applyFill="1" applyBorder="1"/>
    <xf numFmtId="0" fontId="2" fillId="6" borderId="0" xfId="0" applyFont="1" applyFill="1" applyBorder="1"/>
    <xf numFmtId="166" fontId="7" fillId="0" borderId="0" xfId="0" applyNumberFormat="1" applyFont="1" applyAlignment="1">
      <alignment horizontal="center"/>
    </xf>
    <xf numFmtId="0" fontId="16" fillId="0" borderId="8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166" fontId="6" fillId="6" borderId="1" xfId="2" applyNumberFormat="1" applyFont="1" applyFill="1" applyBorder="1" applyAlignment="1" applyProtection="1">
      <alignment horizontal="center"/>
    </xf>
    <xf numFmtId="166" fontId="6" fillId="6" borderId="13" xfId="2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6" fontId="6" fillId="0" borderId="8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left"/>
    </xf>
    <xf numFmtId="166" fontId="6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/>
    <xf numFmtId="1" fontId="7" fillId="2" borderId="5" xfId="0" applyNumberFormat="1" applyFont="1" applyFill="1" applyBorder="1"/>
    <xf numFmtId="1" fontId="6" fillId="2" borderId="5" xfId="2" applyNumberFormat="1" applyFont="1" applyFill="1" applyBorder="1" applyAlignment="1" applyProtection="1"/>
    <xf numFmtId="1" fontId="7" fillId="2" borderId="5" xfId="2" applyNumberFormat="1" applyFont="1" applyFill="1" applyBorder="1" applyAlignment="1" applyProtection="1"/>
    <xf numFmtId="164" fontId="16" fillId="2" borderId="12" xfId="2" applyFont="1" applyFill="1" applyBorder="1" applyAlignment="1" applyProtection="1"/>
    <xf numFmtId="166" fontId="7" fillId="0" borderId="0" xfId="0" applyNumberFormat="1" applyFont="1" applyBorder="1" applyAlignment="1">
      <alignment horizontal="center"/>
    </xf>
    <xf numFmtId="0" fontId="21" fillId="6" borderId="5" xfId="0" applyFont="1" applyFill="1" applyBorder="1"/>
    <xf numFmtId="0" fontId="23" fillId="0" borderId="6" xfId="0" applyFont="1" applyBorder="1"/>
    <xf numFmtId="0" fontId="0" fillId="0" borderId="5" xfId="0" applyFont="1" applyBorder="1"/>
    <xf numFmtId="0" fontId="0" fillId="0" borderId="5" xfId="0" applyBorder="1"/>
    <xf numFmtId="0" fontId="24" fillId="0" borderId="5" xfId="0" applyFont="1" applyFill="1" applyBorder="1" applyAlignment="1">
      <alignment horizontal="center"/>
    </xf>
    <xf numFmtId="0" fontId="25" fillId="0" borderId="5" xfId="1" applyNumberFormat="1" applyFont="1" applyFill="1" applyBorder="1" applyAlignment="1" applyProtection="1">
      <alignment horizontal="left"/>
    </xf>
    <xf numFmtId="0" fontId="16" fillId="0" borderId="12" xfId="0" applyFont="1" applyBorder="1" applyAlignment="1">
      <alignment horizontal="left"/>
    </xf>
    <xf numFmtId="0" fontId="0" fillId="0" borderId="8" xfId="0" applyFont="1" applyBorder="1"/>
    <xf numFmtId="0" fontId="0" fillId="0" borderId="0" xfId="0" applyFont="1" applyBorder="1"/>
    <xf numFmtId="0" fontId="0" fillId="0" borderId="0" xfId="0" applyBorder="1"/>
    <xf numFmtId="0" fontId="24" fillId="0" borderId="0" xfId="0" applyFont="1" applyFill="1" applyBorder="1" applyAlignment="1">
      <alignment horizontal="center"/>
    </xf>
    <xf numFmtId="0" fontId="25" fillId="0" borderId="0" xfId="1" applyNumberFormat="1" applyFont="1" applyFill="1" applyBorder="1" applyAlignment="1" applyProtection="1">
      <alignment horizontal="left"/>
    </xf>
    <xf numFmtId="0" fontId="16" fillId="0" borderId="14" xfId="0" applyFont="1" applyBorder="1" applyAlignment="1">
      <alignment horizontal="left"/>
    </xf>
    <xf numFmtId="0" fontId="27" fillId="0" borderId="0" xfId="0" applyFont="1" applyFill="1" applyBorder="1"/>
    <xf numFmtId="0" fontId="0" fillId="0" borderId="4" xfId="0" applyFont="1" applyBorder="1"/>
    <xf numFmtId="0" fontId="0" fillId="0" borderId="3" xfId="0" applyFont="1" applyBorder="1"/>
    <xf numFmtId="0" fontId="27" fillId="0" borderId="3" xfId="0" applyFont="1" applyFill="1" applyBorder="1"/>
    <xf numFmtId="0" fontId="28" fillId="7" borderId="3" xfId="0" applyFont="1" applyFill="1" applyBorder="1"/>
    <xf numFmtId="0" fontId="29" fillId="7" borderId="3" xfId="0" applyFont="1" applyFill="1" applyBorder="1" applyAlignment="1">
      <alignment horizontal="left"/>
    </xf>
    <xf numFmtId="0" fontId="29" fillId="7" borderId="7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/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14" xfId="2" applyFont="1" applyFill="1" applyBorder="1" applyAlignment="1" applyProtection="1">
      <alignment horizontal="center"/>
    </xf>
    <xf numFmtId="0" fontId="6" fillId="0" borderId="0" xfId="0" applyNumberFormat="1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2" fontId="3" fillId="8" borderId="9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66" fontId="7" fillId="0" borderId="6" xfId="0" applyNumberFormat="1" applyFont="1" applyFill="1" applyBorder="1"/>
    <xf numFmtId="166" fontId="6" fillId="0" borderId="5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164" fontId="6" fillId="0" borderId="0" xfId="2" applyFont="1" applyFill="1" applyBorder="1" applyAlignment="1" applyProtection="1">
      <alignment horizontal="center"/>
    </xf>
    <xf numFmtId="166" fontId="6" fillId="9" borderId="0" xfId="2" applyNumberFormat="1" applyFont="1" applyFill="1" applyBorder="1" applyAlignment="1" applyProtection="1">
      <alignment horizontal="center"/>
    </xf>
    <xf numFmtId="0" fontId="6" fillId="0" borderId="10" xfId="0" applyFont="1" applyFill="1" applyBorder="1"/>
    <xf numFmtId="0" fontId="6" fillId="0" borderId="0" xfId="2" applyNumberFormat="1" applyFont="1" applyFill="1" applyBorder="1" applyAlignment="1" applyProtection="1">
      <alignment horizontal="center"/>
    </xf>
    <xf numFmtId="166" fontId="6" fillId="0" borderId="8" xfId="0" applyNumberFormat="1" applyFont="1" applyFill="1" applyBorder="1"/>
    <xf numFmtId="0" fontId="6" fillId="0" borderId="0" xfId="0" applyNumberFormat="1" applyFont="1" applyFill="1" applyAlignment="1">
      <alignment horizontal="center"/>
    </xf>
    <xf numFmtId="166" fontId="6" fillId="0" borderId="4" xfId="0" applyNumberFormat="1" applyFont="1" applyFill="1" applyBorder="1"/>
    <xf numFmtId="166" fontId="6" fillId="0" borderId="3" xfId="0" applyNumberFormat="1" applyFont="1" applyFill="1" applyBorder="1"/>
    <xf numFmtId="166" fontId="6" fillId="0" borderId="7" xfId="0" applyNumberFormat="1" applyFont="1" applyFill="1" applyBorder="1"/>
    <xf numFmtId="0" fontId="20" fillId="6" borderId="2" xfId="0" applyFont="1" applyFill="1" applyBorder="1"/>
    <xf numFmtId="0" fontId="21" fillId="6" borderId="3" xfId="0" applyFont="1" applyFill="1" applyBorder="1"/>
    <xf numFmtId="164" fontId="16" fillId="6" borderId="7" xfId="2" applyFont="1" applyFill="1" applyBorder="1" applyAlignment="1" applyProtection="1"/>
    <xf numFmtId="167" fontId="6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" fontId="6" fillId="0" borderId="8" xfId="0" applyNumberFormat="1" applyFont="1" applyFill="1" applyBorder="1"/>
    <xf numFmtId="1" fontId="7" fillId="0" borderId="6" xfId="0" applyNumberFormat="1" applyFont="1" applyFill="1" applyBorder="1"/>
    <xf numFmtId="1" fontId="6" fillId="0" borderId="5" xfId="2" applyNumberFormat="1" applyFont="1" applyFill="1" applyBorder="1" applyAlignment="1" applyProtection="1"/>
    <xf numFmtId="1" fontId="6" fillId="0" borderId="12" xfId="2" applyNumberFormat="1" applyFont="1" applyFill="1" applyBorder="1" applyAlignment="1" applyProtection="1"/>
    <xf numFmtId="1" fontId="6" fillId="0" borderId="15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/>
    <xf numFmtId="1" fontId="7" fillId="0" borderId="10" xfId="0" applyNumberFormat="1" applyFont="1" applyFill="1" applyBorder="1" applyAlignment="1">
      <alignment horizontal="center"/>
    </xf>
    <xf numFmtId="1" fontId="6" fillId="0" borderId="6" xfId="0" applyNumberFormat="1" applyFont="1" applyFill="1" applyBorder="1"/>
    <xf numFmtId="166" fontId="30" fillId="0" borderId="0" xfId="0" applyNumberFormat="1" applyFont="1" applyAlignment="1">
      <alignment horizontal="center"/>
    </xf>
    <xf numFmtId="166" fontId="6" fillId="0" borderId="4" xfId="2" applyNumberFormat="1" applyFont="1" applyFill="1" applyBorder="1" applyAlignment="1" applyProtection="1">
      <alignment horizontal="center"/>
    </xf>
    <xf numFmtId="166" fontId="6" fillId="0" borderId="3" xfId="2" applyNumberFormat="1" applyFont="1" applyFill="1" applyBorder="1" applyAlignment="1" applyProtection="1">
      <alignment horizontal="center"/>
    </xf>
    <xf numFmtId="166" fontId="30" fillId="0" borderId="0" xfId="2" applyNumberFormat="1" applyFont="1" applyFill="1" applyBorder="1" applyAlignment="1" applyProtection="1">
      <alignment horizontal="center"/>
    </xf>
    <xf numFmtId="0" fontId="1" fillId="0" borderId="16" xfId="0" applyFont="1" applyFill="1" applyBorder="1"/>
    <xf numFmtId="0" fontId="7" fillId="6" borderId="2" xfId="0" applyFont="1" applyFill="1" applyBorder="1" applyAlignment="1">
      <alignment horizontal="center"/>
    </xf>
    <xf numFmtId="0" fontId="0" fillId="6" borderId="1" xfId="0" applyFill="1" applyBorder="1"/>
    <xf numFmtId="0" fontId="6" fillId="6" borderId="13" xfId="0" applyFont="1" applyFill="1" applyBorder="1"/>
    <xf numFmtId="0" fontId="7" fillId="6" borderId="5" xfId="0" applyFont="1" applyFill="1" applyBorder="1"/>
    <xf numFmtId="164" fontId="6" fillId="6" borderId="5" xfId="2" applyFont="1" applyFill="1" applyBorder="1" applyAlignment="1" applyProtection="1"/>
    <xf numFmtId="164" fontId="16" fillId="6" borderId="12" xfId="2" applyFont="1" applyFill="1" applyBorder="1" applyAlignment="1" applyProtection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6" borderId="8" xfId="0" applyFont="1" applyFill="1" applyBorder="1"/>
    <xf numFmtId="0" fontId="21" fillId="6" borderId="0" xfId="0" applyFont="1" applyFill="1" applyBorder="1"/>
    <xf numFmtId="1" fontId="7" fillId="0" borderId="18" xfId="0" applyNumberFormat="1" applyFont="1" applyFill="1" applyBorder="1" applyAlignment="1">
      <alignment horizontal="center"/>
    </xf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7" fillId="0" borderId="21" xfId="0" applyNumberFormat="1" applyFont="1" applyFill="1" applyBorder="1"/>
    <xf numFmtId="1" fontId="6" fillId="0" borderId="21" xfId="2" applyNumberFormat="1" applyFont="1" applyFill="1" applyBorder="1" applyAlignment="1" applyProtection="1"/>
    <xf numFmtId="1" fontId="7" fillId="0" borderId="21" xfId="2" applyNumberFormat="1" applyFont="1" applyFill="1" applyBorder="1" applyAlignment="1" applyProtection="1"/>
    <xf numFmtId="1" fontId="7" fillId="0" borderId="22" xfId="2" applyNumberFormat="1" applyFont="1" applyFill="1" applyBorder="1" applyAlignment="1" applyProtection="1">
      <alignment horizontal="center"/>
    </xf>
    <xf numFmtId="1" fontId="7" fillId="0" borderId="23" xfId="0" applyNumberFormat="1" applyFont="1" applyFill="1" applyBorder="1" applyAlignment="1">
      <alignment horizontal="center"/>
    </xf>
    <xf numFmtId="166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/>
    <xf numFmtId="1" fontId="6" fillId="0" borderId="26" xfId="0" applyNumberFormat="1" applyFont="1" applyFill="1" applyBorder="1"/>
    <xf numFmtId="166" fontId="6" fillId="0" borderId="25" xfId="2" applyNumberFormat="1" applyFont="1" applyFill="1" applyBorder="1" applyAlignment="1" applyProtection="1">
      <alignment horizontal="center"/>
    </xf>
    <xf numFmtId="1" fontId="7" fillId="0" borderId="27" xfId="2" applyNumberFormat="1" applyFont="1" applyFill="1" applyBorder="1" applyAlignment="1" applyProtection="1">
      <alignment horizontal="center"/>
    </xf>
    <xf numFmtId="1" fontId="7" fillId="0" borderId="28" xfId="0" applyNumberFormat="1" applyFont="1" applyFill="1" applyBorder="1" applyAlignment="1">
      <alignment horizontal="center"/>
    </xf>
    <xf numFmtId="166" fontId="7" fillId="0" borderId="0" xfId="2" applyNumberFormat="1" applyFont="1" applyFill="1" applyBorder="1" applyAlignment="1" applyProtection="1"/>
    <xf numFmtId="1" fontId="7" fillId="0" borderId="29" xfId="2" applyNumberFormat="1" applyFont="1" applyFill="1" applyBorder="1" applyAlignment="1" applyProtection="1">
      <alignment horizontal="center"/>
    </xf>
    <xf numFmtId="1" fontId="6" fillId="0" borderId="30" xfId="0" applyNumberFormat="1" applyFont="1" applyFill="1" applyBorder="1"/>
    <xf numFmtId="166" fontId="6" fillId="0" borderId="31" xfId="2" applyNumberFormat="1" applyFont="1" applyFill="1" applyBorder="1" applyAlignment="1" applyProtection="1">
      <alignment horizontal="center"/>
    </xf>
    <xf numFmtId="166" fontId="6" fillId="0" borderId="32" xfId="0" applyNumberFormat="1" applyFont="1" applyFill="1" applyBorder="1" applyAlignment="1">
      <alignment horizontal="center"/>
    </xf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7" xfId="0" applyNumberFormat="1" applyFont="1" applyFill="1" applyBorder="1"/>
    <xf numFmtId="1" fontId="6" fillId="0" borderId="29" xfId="0" applyNumberFormat="1" applyFont="1" applyFill="1" applyBorder="1"/>
    <xf numFmtId="166" fontId="7" fillId="0" borderId="18" xfId="0" applyNumberFormat="1" applyFont="1" applyFill="1" applyBorder="1"/>
    <xf numFmtId="166" fontId="6" fillId="0" borderId="21" xfId="2" applyNumberFormat="1" applyFont="1" applyFill="1" applyBorder="1" applyAlignment="1" applyProtection="1"/>
    <xf numFmtId="1" fontId="7" fillId="0" borderId="33" xfId="0" applyNumberFormat="1" applyFont="1" applyFill="1" applyBorder="1" applyAlignment="1">
      <alignment horizontal="center"/>
    </xf>
    <xf numFmtId="166" fontId="6" fillId="0" borderId="34" xfId="2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/>
    <xf numFmtId="0" fontId="16" fillId="0" borderId="2" xfId="0" applyFont="1" applyFill="1" applyBorder="1"/>
    <xf numFmtId="0" fontId="0" fillId="0" borderId="1" xfId="0" applyFont="1" applyFill="1" applyBorder="1"/>
    <xf numFmtId="0" fontId="0" fillId="0" borderId="9" xfId="0" applyFont="1" applyBorder="1" applyAlignment="1">
      <alignment horizontal="right"/>
    </xf>
    <xf numFmtId="2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11" xfId="0" applyFont="1" applyFill="1" applyBorder="1"/>
    <xf numFmtId="166" fontId="6" fillId="0" borderId="11" xfId="2" applyNumberFormat="1" applyFont="1" applyFill="1" applyBorder="1" applyAlignment="1" applyProtection="1">
      <alignment horizontal="center"/>
    </xf>
    <xf numFmtId="166" fontId="6" fillId="0" borderId="10" xfId="2" applyNumberFormat="1" applyFont="1" applyFill="1" applyBorder="1" applyAlignment="1" applyProtection="1">
      <alignment horizontal="center"/>
    </xf>
    <xf numFmtId="166" fontId="6" fillId="0" borderId="15" xfId="2" applyNumberFormat="1" applyFont="1" applyFill="1" applyBorder="1" applyAlignment="1" applyProtection="1">
      <alignment horizontal="center"/>
    </xf>
    <xf numFmtId="0" fontId="0" fillId="0" borderId="11" xfId="0" applyFont="1" applyFill="1" applyBorder="1"/>
    <xf numFmtId="164" fontId="6" fillId="0" borderId="5" xfId="2" applyFont="1" applyFill="1" applyBorder="1" applyAlignment="1" applyProtection="1"/>
    <xf numFmtId="166" fontId="6" fillId="0" borderId="0" xfId="0" applyNumberFormat="1" applyFont="1" applyAlignment="1">
      <alignment horizontal="center"/>
    </xf>
    <xf numFmtId="0" fontId="0" fillId="0" borderId="10" xfId="0" applyFont="1" applyFill="1" applyBorder="1"/>
    <xf numFmtId="0" fontId="2" fillId="6" borderId="4" xfId="0" applyFont="1" applyFill="1" applyBorder="1"/>
    <xf numFmtId="0" fontId="2" fillId="6" borderId="3" xfId="0" applyFont="1" applyFill="1" applyBorder="1"/>
    <xf numFmtId="0" fontId="20" fillId="6" borderId="3" xfId="0" applyFont="1" applyFill="1" applyBorder="1"/>
    <xf numFmtId="0" fontId="0" fillId="0" borderId="8" xfId="0" applyBorder="1"/>
    <xf numFmtId="0" fontId="19" fillId="0" borderId="4" xfId="0" applyFont="1" applyFill="1" applyBorder="1" applyAlignment="1">
      <alignment horizontal="left"/>
    </xf>
    <xf numFmtId="0" fontId="26" fillId="0" borderId="5" xfId="1" applyNumberFormat="1" applyFont="1" applyFill="1" applyBorder="1" applyAlignment="1" applyProtection="1">
      <alignment horizontal="left"/>
    </xf>
    <xf numFmtId="14" fontId="19" fillId="0" borderId="5" xfId="0" applyNumberFormat="1" applyFont="1" applyBorder="1"/>
    <xf numFmtId="0" fontId="0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20" fillId="6" borderId="0" xfId="0" applyFont="1" applyFill="1" applyBorder="1"/>
    <xf numFmtId="0" fontId="16" fillId="6" borderId="12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3" fillId="0" borderId="8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Border="1"/>
    <xf numFmtId="0" fontId="0" fillId="0" borderId="36" xfId="0" applyBorder="1"/>
    <xf numFmtId="0" fontId="0" fillId="0" borderId="37" xfId="0" applyBorder="1"/>
    <xf numFmtId="0" fontId="14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2" fontId="0" fillId="0" borderId="39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left"/>
    </xf>
    <xf numFmtId="165" fontId="7" fillId="0" borderId="39" xfId="2" applyNumberFormat="1" applyFont="1" applyFill="1" applyBorder="1" applyAlignment="1" applyProtection="1">
      <alignment horizontal="center"/>
    </xf>
    <xf numFmtId="2" fontId="2" fillId="0" borderId="39" xfId="0" applyNumberFormat="1" applyFont="1" applyFill="1" applyBorder="1"/>
    <xf numFmtId="0" fontId="6" fillId="0" borderId="39" xfId="0" applyFont="1" applyFill="1" applyBorder="1"/>
    <xf numFmtId="165" fontId="7" fillId="0" borderId="40" xfId="2" applyNumberFormat="1" applyFont="1" applyFill="1" applyBorder="1" applyAlignment="1" applyProtection="1">
      <alignment horizontal="center"/>
    </xf>
    <xf numFmtId="0" fontId="0" fillId="0" borderId="39" xfId="0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right"/>
    </xf>
    <xf numFmtId="2" fontId="7" fillId="0" borderId="42" xfId="0" applyNumberFormat="1" applyFont="1" applyFill="1" applyBorder="1" applyAlignment="1">
      <alignment horizontal="right"/>
    </xf>
    <xf numFmtId="0" fontId="7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2" fontId="7" fillId="0" borderId="45" xfId="0" applyNumberFormat="1" applyFont="1" applyFill="1" applyBorder="1"/>
    <xf numFmtId="0" fontId="6" fillId="0" borderId="44" xfId="0" applyFont="1" applyFill="1" applyBorder="1"/>
    <xf numFmtId="0" fontId="6" fillId="0" borderId="46" xfId="0" applyFont="1" applyFill="1" applyBorder="1"/>
    <xf numFmtId="0" fontId="1" fillId="3" borderId="47" xfId="0" applyFont="1" applyFill="1" applyBorder="1" applyAlignment="1">
      <alignment horizontal="left"/>
    </xf>
    <xf numFmtId="2" fontId="34" fillId="10" borderId="46" xfId="1" applyNumberFormat="1" applyFont="1" applyFill="1" applyBorder="1"/>
    <xf numFmtId="165" fontId="35" fillId="10" borderId="46" xfId="2" applyNumberFormat="1" applyFont="1" applyFill="1" applyBorder="1" applyAlignment="1" applyProtection="1">
      <alignment horizontal="center"/>
    </xf>
    <xf numFmtId="0" fontId="1" fillId="3" borderId="46" xfId="0" applyFont="1" applyFill="1" applyBorder="1" applyAlignment="1">
      <alignment horizontal="left"/>
    </xf>
    <xf numFmtId="0" fontId="0" fillId="0" borderId="46" xfId="0" applyBorder="1"/>
    <xf numFmtId="0" fontId="1" fillId="3" borderId="48" xfId="0" applyFont="1" applyFill="1" applyBorder="1" applyAlignment="1">
      <alignment horizontal="left"/>
    </xf>
    <xf numFmtId="2" fontId="7" fillId="0" borderId="3" xfId="0" applyNumberFormat="1" applyFont="1" applyFill="1" applyBorder="1" applyAlignment="1">
      <alignment horizontal="left"/>
    </xf>
    <xf numFmtId="164" fontId="7" fillId="11" borderId="1" xfId="2" applyNumberFormat="1" applyFont="1" applyFill="1" applyBorder="1" applyAlignment="1" applyProtection="1">
      <alignment horizontal="center"/>
    </xf>
    <xf numFmtId="165" fontId="7" fillId="11" borderId="3" xfId="2" applyNumberFormat="1" applyFont="1" applyFill="1" applyBorder="1" applyAlignment="1" applyProtection="1">
      <alignment horizontal="center"/>
    </xf>
    <xf numFmtId="164" fontId="7" fillId="11" borderId="3" xfId="2" applyNumberFormat="1" applyFont="1" applyFill="1" applyBorder="1" applyAlignment="1" applyProtection="1">
      <alignment horizontal="center"/>
    </xf>
    <xf numFmtId="2" fontId="36" fillId="10" borderId="46" xfId="1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164" fontId="7" fillId="11" borderId="55" xfId="2" applyNumberFormat="1" applyFont="1" applyFill="1" applyBorder="1" applyAlignment="1" applyProtection="1">
      <alignment horizontal="center"/>
    </xf>
    <xf numFmtId="0" fontId="5" fillId="0" borderId="41" xfId="0" applyFont="1" applyFill="1" applyBorder="1" applyAlignment="1">
      <alignment horizontal="left"/>
    </xf>
    <xf numFmtId="165" fontId="7" fillId="11" borderId="56" xfId="2" applyNumberFormat="1" applyFont="1" applyFill="1" applyBorder="1" applyAlignment="1" applyProtection="1">
      <alignment horizontal="center"/>
    </xf>
    <xf numFmtId="0" fontId="8" fillId="0" borderId="55" xfId="0" applyFont="1" applyBorder="1"/>
    <xf numFmtId="0" fontId="5" fillId="2" borderId="42" xfId="0" applyFont="1" applyFill="1" applyBorder="1" applyAlignment="1">
      <alignment horizontal="left"/>
    </xf>
    <xf numFmtId="0" fontId="8" fillId="2" borderId="56" xfId="0" applyFont="1" applyFill="1" applyBorder="1"/>
    <xf numFmtId="0" fontId="5" fillId="0" borderId="42" xfId="0" applyFont="1" applyFill="1" applyBorder="1" applyAlignment="1">
      <alignment horizontal="left"/>
    </xf>
    <xf numFmtId="165" fontId="7" fillId="0" borderId="56" xfId="2" applyNumberFormat="1" applyFont="1" applyFill="1" applyBorder="1" applyAlignment="1" applyProtection="1">
      <alignment horizontal="center"/>
    </xf>
    <xf numFmtId="0" fontId="9" fillId="0" borderId="42" xfId="0" applyFont="1" applyFill="1" applyBorder="1"/>
    <xf numFmtId="164" fontId="9" fillId="3" borderId="56" xfId="2" applyFont="1" applyFill="1" applyBorder="1" applyAlignment="1" applyProtection="1"/>
    <xf numFmtId="0" fontId="9" fillId="0" borderId="52" xfId="0" applyFont="1" applyFill="1" applyBorder="1" applyAlignment="1">
      <alignment horizontal="center"/>
    </xf>
    <xf numFmtId="164" fontId="9" fillId="0" borderId="53" xfId="2" applyFont="1" applyFill="1" applyBorder="1" applyAlignment="1" applyProtection="1">
      <alignment horizontal="center"/>
    </xf>
    <xf numFmtId="1" fontId="9" fillId="0" borderId="52" xfId="0" applyNumberFormat="1" applyFont="1" applyFill="1" applyBorder="1" applyAlignment="1">
      <alignment horizontal="center"/>
    </xf>
    <xf numFmtId="166" fontId="11" fillId="0" borderId="53" xfId="0" applyNumberFormat="1" applyFont="1" applyBorder="1" applyAlignment="1">
      <alignment horizontal="center"/>
    </xf>
    <xf numFmtId="0" fontId="11" fillId="0" borderId="52" xfId="0" applyFont="1" applyFill="1" applyBorder="1"/>
    <xf numFmtId="0" fontId="9" fillId="0" borderId="50" xfId="0" applyFont="1" applyFill="1" applyBorder="1" applyAlignment="1">
      <alignment horizontal="center"/>
    </xf>
    <xf numFmtId="166" fontId="11" fillId="0" borderId="57" xfId="2" applyNumberFormat="1" applyFont="1" applyFill="1" applyBorder="1" applyAlignment="1" applyProtection="1">
      <alignment horizontal="center"/>
    </xf>
    <xf numFmtId="0" fontId="9" fillId="0" borderId="58" xfId="0" applyFont="1" applyFill="1" applyBorder="1" applyAlignment="1">
      <alignment horizontal="center"/>
    </xf>
    <xf numFmtId="166" fontId="11" fillId="0" borderId="55" xfId="2" applyNumberFormat="1" applyFont="1" applyFill="1" applyBorder="1" applyAlignment="1" applyProtection="1">
      <alignment horizontal="center"/>
    </xf>
    <xf numFmtId="166" fontId="11" fillId="0" borderId="53" xfId="2" applyNumberFormat="1" applyFont="1" applyFill="1" applyBorder="1" applyAlignment="1" applyProtection="1">
      <alignment horizontal="center"/>
    </xf>
    <xf numFmtId="0" fontId="12" fillId="0" borderId="59" xfId="0" applyFont="1" applyFill="1" applyBorder="1" applyAlignment="1">
      <alignment horizontal="left"/>
    </xf>
    <xf numFmtId="165" fontId="9" fillId="0" borderId="60" xfId="2" applyNumberFormat="1" applyFont="1" applyFill="1" applyBorder="1" applyAlignment="1" applyProtection="1">
      <alignment horizontal="right"/>
    </xf>
    <xf numFmtId="0" fontId="5" fillId="0" borderId="59" xfId="0" applyFont="1" applyFill="1" applyBorder="1" applyAlignment="1">
      <alignment horizontal="left"/>
    </xf>
    <xf numFmtId="165" fontId="7" fillId="0" borderId="60" xfId="2" applyNumberFormat="1" applyFont="1" applyFill="1" applyBorder="1" applyAlignment="1" applyProtection="1">
      <alignment horizontal="right"/>
    </xf>
    <xf numFmtId="0" fontId="13" fillId="0" borderId="54" xfId="0" applyFont="1" applyFill="1" applyBorder="1" applyAlignment="1">
      <alignment horizontal="left"/>
    </xf>
    <xf numFmtId="165" fontId="7" fillId="4" borderId="56" xfId="2" applyNumberFormat="1" applyFont="1" applyFill="1" applyBorder="1" applyAlignment="1" applyProtection="1">
      <alignment horizontal="center"/>
    </xf>
    <xf numFmtId="0" fontId="8" fillId="0" borderId="41" xfId="0" applyFont="1" applyBorder="1"/>
    <xf numFmtId="0" fontId="1" fillId="4" borderId="42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center"/>
    </xf>
    <xf numFmtId="165" fontId="7" fillId="0" borderId="60" xfId="2" applyNumberFormat="1" applyFont="1" applyFill="1" applyBorder="1" applyAlignment="1" applyProtection="1">
      <alignment horizontal="center"/>
    </xf>
    <xf numFmtId="0" fontId="7" fillId="5" borderId="54" xfId="0" applyFont="1" applyFill="1" applyBorder="1"/>
    <xf numFmtId="0" fontId="18" fillId="5" borderId="61" xfId="0" applyFont="1" applyFill="1" applyBorder="1"/>
    <xf numFmtId="0" fontId="8" fillId="5" borderId="39" xfId="0" applyFont="1" applyFill="1" applyBorder="1"/>
    <xf numFmtId="0" fontId="6" fillId="5" borderId="39" xfId="0" applyFont="1" applyFill="1" applyBorder="1" applyAlignment="1">
      <alignment horizontal="right"/>
    </xf>
    <xf numFmtId="0" fontId="6" fillId="5" borderId="39" xfId="0" applyFont="1" applyFill="1" applyBorder="1" applyAlignment="1">
      <alignment horizontal="left"/>
    </xf>
    <xf numFmtId="0" fontId="8" fillId="5" borderId="44" xfId="0" applyFont="1" applyFill="1" applyBorder="1"/>
    <xf numFmtId="0" fontId="7" fillId="6" borderId="39" xfId="0" applyFont="1" applyFill="1" applyBorder="1" applyAlignment="1">
      <alignment horizontal="left"/>
    </xf>
    <xf numFmtId="0" fontId="7" fillId="6" borderId="40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0" fontId="8" fillId="5" borderId="46" xfId="0" applyFont="1" applyFill="1" applyBorder="1"/>
    <xf numFmtId="0" fontId="7" fillId="5" borderId="48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left"/>
    </xf>
    <xf numFmtId="0" fontId="0" fillId="0" borderId="46" xfId="0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2" fontId="34" fillId="0" borderId="46" xfId="1" applyNumberFormat="1" applyFont="1" applyFill="1" applyBorder="1"/>
    <xf numFmtId="2" fontId="36" fillId="0" borderId="46" xfId="1" applyNumberFormat="1" applyFont="1" applyFill="1" applyBorder="1" applyAlignment="1">
      <alignment horizontal="center"/>
    </xf>
    <xf numFmtId="165" fontId="35" fillId="0" borderId="46" xfId="2" applyNumberFormat="1" applyFont="1" applyFill="1" applyBorder="1" applyAlignment="1" applyProtection="1">
      <alignment horizontal="center"/>
    </xf>
    <xf numFmtId="0" fontId="26" fillId="0" borderId="0" xfId="1"/>
    <xf numFmtId="0" fontId="37" fillId="6" borderId="39" xfId="1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/>
    </xf>
    <xf numFmtId="0" fontId="1" fillId="3" borderId="64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53" xfId="0" applyFont="1" applyFill="1" applyBorder="1" applyAlignment="1">
      <alignment horizontal="center"/>
    </xf>
    <xf numFmtId="0" fontId="3" fillId="5" borderId="50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51" xfId="0" applyFont="1" applyFill="1" applyBorder="1" applyAlignment="1">
      <alignment horizontal="left"/>
    </xf>
    <xf numFmtId="0" fontId="3" fillId="6" borderId="52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53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/>
    </xf>
    <xf numFmtId="0" fontId="2" fillId="3" borderId="5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53" xfId="0" applyFont="1" applyFill="1" applyBorder="1" applyAlignment="1">
      <alignment horizontal="left"/>
    </xf>
    <xf numFmtId="0" fontId="3" fillId="5" borderId="52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53" xfId="0" applyFont="1" applyFill="1" applyBorder="1" applyAlignment="1">
      <alignment horizontal="left"/>
    </xf>
    <xf numFmtId="0" fontId="31" fillId="2" borderId="9" xfId="0" applyFont="1" applyFill="1" applyBorder="1" applyAlignment="1">
      <alignment horizontal="center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57150</xdr:rowOff>
    </xdr:from>
    <xdr:to>
      <xdr:col>3</xdr:col>
      <xdr:colOff>19050</xdr:colOff>
      <xdr:row>1</xdr:row>
      <xdr:rowOff>482645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6F72365D-CA55-4259-A810-813DC6E9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514475" cy="425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tservis-vyroba-kuchyni.cz/" TargetMode="External"/><Relationship Id="rId1" Type="http://schemas.openxmlformats.org/officeDocument/2006/relationships/hyperlink" Target="http://www.albakmen.cz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isu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zoomScaleNormal="100" workbookViewId="0">
      <selection activeCell="O78" sqref="O78"/>
    </sheetView>
  </sheetViews>
  <sheetFormatPr defaultColWidth="11.7109375" defaultRowHeight="12.75"/>
  <cols>
    <col min="1" max="1" width="8.85546875" customWidth="1"/>
    <col min="2" max="2" width="7.7109375" customWidth="1"/>
    <col min="3" max="3" width="9.85546875" customWidth="1"/>
    <col min="4" max="4" width="8.7109375" style="1" customWidth="1"/>
    <col min="5" max="5" width="9" style="2" customWidth="1"/>
    <col min="6" max="6" width="9.5703125" customWidth="1"/>
    <col min="7" max="7" width="10.42578125" customWidth="1"/>
    <col min="8" max="8" width="8.7109375" customWidth="1"/>
    <col min="9" max="9" width="10" customWidth="1"/>
    <col min="10" max="10" width="10.85546875" customWidth="1"/>
    <col min="11" max="11" width="11.42578125" hidden="1" customWidth="1"/>
    <col min="15" max="15" width="15.42578125" customWidth="1"/>
  </cols>
  <sheetData>
    <row r="1" spans="1:11" ht="26.25" hidden="1" customHeight="1">
      <c r="A1" s="412"/>
      <c r="B1" s="413"/>
      <c r="C1" s="414"/>
      <c r="D1" s="344"/>
      <c r="E1" s="345"/>
      <c r="F1" s="354" t="s">
        <v>190</v>
      </c>
      <c r="G1" s="346"/>
      <c r="H1" s="347"/>
      <c r="I1" s="348"/>
      <c r="J1" s="349"/>
    </row>
    <row r="2" spans="1:11" ht="47.25" customHeight="1">
      <c r="A2" s="411"/>
      <c r="B2" s="348"/>
      <c r="C2" s="348"/>
      <c r="D2" s="403"/>
      <c r="E2" s="406"/>
      <c r="F2" s="407"/>
      <c r="G2" s="408"/>
      <c r="H2" s="348"/>
      <c r="I2" s="348"/>
      <c r="J2" s="349"/>
    </row>
    <row r="3" spans="1:11" ht="18.95" customHeight="1">
      <c r="A3" s="427" t="s">
        <v>225</v>
      </c>
      <c r="B3" s="428"/>
      <c r="C3" s="428"/>
      <c r="D3" s="428"/>
      <c r="E3" s="428"/>
      <c r="F3" s="428"/>
      <c r="G3" s="428"/>
      <c r="H3" s="428"/>
      <c r="I3" s="428"/>
      <c r="J3" s="429"/>
      <c r="K3" s="3" t="s">
        <v>0</v>
      </c>
    </row>
    <row r="4" spans="1:11" ht="18.95" customHeight="1">
      <c r="A4" s="430" t="s">
        <v>177</v>
      </c>
      <c r="B4" s="431"/>
      <c r="C4" s="431"/>
      <c r="D4" s="431"/>
      <c r="E4" s="431"/>
      <c r="F4" s="431"/>
      <c r="G4" s="431"/>
      <c r="H4" s="431"/>
      <c r="I4" s="431"/>
      <c r="J4" s="432"/>
      <c r="K4" s="4">
        <v>1.21</v>
      </c>
    </row>
    <row r="5" spans="1:11" ht="18" customHeight="1">
      <c r="A5" s="433" t="s">
        <v>207</v>
      </c>
      <c r="B5" s="434"/>
      <c r="C5" s="434"/>
      <c r="D5" s="434"/>
      <c r="E5" s="434"/>
      <c r="F5" s="434"/>
      <c r="G5" s="434"/>
      <c r="H5" s="434"/>
      <c r="I5" s="434"/>
      <c r="J5" s="435"/>
    </row>
    <row r="6" spans="1:11" ht="15.95" customHeight="1">
      <c r="A6" s="355" t="s">
        <v>1</v>
      </c>
      <c r="B6" s="5"/>
      <c r="C6" s="335" t="s">
        <v>189</v>
      </c>
      <c r="D6" s="337">
        <v>36</v>
      </c>
      <c r="E6" s="6" t="s">
        <v>2</v>
      </c>
      <c r="F6" s="6" t="s">
        <v>3</v>
      </c>
      <c r="G6" s="351">
        <f>D6/1.21</f>
        <v>29.75206611570248</v>
      </c>
      <c r="H6" s="8">
        <f>J6*1.21</f>
        <v>32.427999999999997</v>
      </c>
      <c r="I6" s="6" t="s">
        <v>2</v>
      </c>
      <c r="J6" s="356">
        <v>26.8</v>
      </c>
      <c r="K6" s="10">
        <f>(D6/H6)</f>
        <v>1.1101517207351672</v>
      </c>
    </row>
    <row r="7" spans="1:11" ht="15.95" hidden="1" customHeight="1">
      <c r="A7" s="357" t="s">
        <v>4</v>
      </c>
      <c r="B7" s="11"/>
      <c r="C7" s="336"/>
      <c r="D7" s="338">
        <f>98*K4+0.02</f>
        <v>118.6</v>
      </c>
      <c r="E7" s="21" t="s">
        <v>2</v>
      </c>
      <c r="F7" s="12" t="s">
        <v>5</v>
      </c>
      <c r="G7" s="352"/>
      <c r="H7" s="16">
        <f>82*K4-0.02</f>
        <v>99.2</v>
      </c>
      <c r="I7" s="21" t="s">
        <v>2</v>
      </c>
      <c r="J7" s="358">
        <f>G7/1.21</f>
        <v>0</v>
      </c>
      <c r="K7" s="10">
        <f>(D7/H7)</f>
        <v>1.1955645161290323</v>
      </c>
    </row>
    <row r="8" spans="1:11" ht="15.95" customHeight="1">
      <c r="A8" s="357"/>
      <c r="B8" s="11"/>
      <c r="C8" s="336" t="s">
        <v>188</v>
      </c>
      <c r="D8" s="338">
        <v>40.799999999999997</v>
      </c>
      <c r="E8" s="115"/>
      <c r="F8" s="115"/>
      <c r="G8" s="351">
        <f>D8/1.21</f>
        <v>33.719008264462808</v>
      </c>
      <c r="H8" s="8">
        <f>J8*1.21-0.01</f>
        <v>36.774000000000001</v>
      </c>
      <c r="I8" s="115"/>
      <c r="J8" s="356">
        <v>30.4</v>
      </c>
      <c r="K8" s="10"/>
    </row>
    <row r="9" spans="1:11" ht="15.95" customHeight="1">
      <c r="A9" s="357"/>
      <c r="B9" s="11"/>
      <c r="C9" s="336" t="s">
        <v>187</v>
      </c>
      <c r="D9" s="338">
        <v>46.2</v>
      </c>
      <c r="E9" s="21"/>
      <c r="F9" s="21"/>
      <c r="G9" s="351">
        <f>D9/1.21</f>
        <v>38.181818181818187</v>
      </c>
      <c r="H9" s="8">
        <f>J9*1.21+0.02</f>
        <v>41.643999999999998</v>
      </c>
      <c r="I9" s="21"/>
      <c r="J9" s="356">
        <v>34.4</v>
      </c>
      <c r="K9" s="10">
        <f>(D9/H9)</f>
        <v>1.1094035155124389</v>
      </c>
    </row>
    <row r="10" spans="1:11" ht="15.95" customHeight="1">
      <c r="A10" s="357"/>
      <c r="B10" s="11"/>
      <c r="C10" s="336" t="s">
        <v>191</v>
      </c>
      <c r="D10" s="338">
        <v>51.3</v>
      </c>
      <c r="E10" s="404"/>
      <c r="F10" s="12"/>
      <c r="G10" s="351">
        <f>D10/1.21</f>
        <v>42.396694214876035</v>
      </c>
      <c r="H10" s="8">
        <f t="shared" ref="H10" si="0">J10*1.21</f>
        <v>46.222000000000001</v>
      </c>
      <c r="I10" s="12"/>
      <c r="J10" s="356">
        <v>38.200000000000003</v>
      </c>
      <c r="K10" s="10"/>
    </row>
    <row r="11" spans="1:11" ht="16.350000000000001" customHeight="1">
      <c r="A11" s="433" t="s">
        <v>206</v>
      </c>
      <c r="B11" s="434"/>
      <c r="C11" s="434"/>
      <c r="D11" s="434"/>
      <c r="E11" s="419"/>
      <c r="F11" s="434"/>
      <c r="G11" s="434"/>
      <c r="H11" s="434"/>
      <c r="I11" s="434"/>
      <c r="J11" s="435"/>
      <c r="K11" s="10"/>
    </row>
    <row r="12" spans="1:11" ht="15.95" customHeight="1">
      <c r="A12" s="398" t="s">
        <v>202</v>
      </c>
      <c r="B12" s="18"/>
      <c r="C12" s="339" t="s">
        <v>218</v>
      </c>
      <c r="D12" s="20">
        <v>48</v>
      </c>
      <c r="E12" s="340" t="s">
        <v>2</v>
      </c>
      <c r="F12" s="340" t="s">
        <v>3</v>
      </c>
      <c r="G12" s="351">
        <f>D12/1.21</f>
        <v>39.669421487603309</v>
      </c>
      <c r="H12" s="8">
        <v>40</v>
      </c>
      <c r="I12" s="340" t="s">
        <v>2</v>
      </c>
      <c r="J12" s="356">
        <v>35.700000000000003</v>
      </c>
      <c r="K12" s="10">
        <f>(D12/H12)</f>
        <v>1.2</v>
      </c>
    </row>
    <row r="13" spans="1:11" ht="15.95" customHeight="1">
      <c r="A13" s="398"/>
      <c r="B13" s="18" t="s">
        <v>222</v>
      </c>
      <c r="C13" s="339" t="s">
        <v>219</v>
      </c>
      <c r="D13" s="20">
        <v>63.95</v>
      </c>
      <c r="E13" s="115"/>
      <c r="F13" s="115"/>
      <c r="G13" s="351">
        <f>D13/1.21</f>
        <v>52.851239669421489</v>
      </c>
      <c r="H13" s="8">
        <f>53.3</f>
        <v>53.3</v>
      </c>
      <c r="I13" s="115"/>
      <c r="J13" s="356">
        <v>47.6</v>
      </c>
      <c r="K13" s="10"/>
    </row>
    <row r="14" spans="1:11" ht="15.95" customHeight="1">
      <c r="A14" s="398"/>
      <c r="B14" s="18" t="s">
        <v>223</v>
      </c>
      <c r="C14" s="339" t="s">
        <v>220</v>
      </c>
      <c r="D14" s="20">
        <v>79.900000000000006</v>
      </c>
      <c r="E14" s="21"/>
      <c r="F14" s="21"/>
      <c r="G14" s="353">
        <f>D14/1.21</f>
        <v>66.033057851239676</v>
      </c>
      <c r="H14" s="8">
        <f>55*K4</f>
        <v>66.55</v>
      </c>
      <c r="I14" s="21"/>
      <c r="J14" s="356">
        <v>59.5</v>
      </c>
      <c r="K14" s="10">
        <f>(D14/H14)</f>
        <v>1.2006010518407213</v>
      </c>
    </row>
    <row r="15" spans="1:11" ht="15.95" customHeight="1">
      <c r="A15" s="398"/>
      <c r="B15" s="18" t="s">
        <v>224</v>
      </c>
      <c r="C15" s="339" t="s">
        <v>221</v>
      </c>
      <c r="D15" s="20">
        <v>95.85</v>
      </c>
      <c r="E15" s="21"/>
      <c r="F15" s="21"/>
      <c r="G15" s="353">
        <f>D15/1.21</f>
        <v>79.214876033057848</v>
      </c>
      <c r="H15" s="8">
        <f>79.86-0.01</f>
        <v>79.849999999999994</v>
      </c>
      <c r="I15" s="21"/>
      <c r="J15" s="356">
        <v>71.3</v>
      </c>
      <c r="K15" s="10"/>
    </row>
    <row r="16" spans="1:11" ht="15.95" customHeight="1">
      <c r="A16" s="399" t="s">
        <v>203</v>
      </c>
      <c r="B16" s="5"/>
      <c r="C16" s="339" t="s">
        <v>204</v>
      </c>
      <c r="D16" s="23">
        <v>95.6</v>
      </c>
      <c r="E16" s="6" t="s">
        <v>2</v>
      </c>
      <c r="F16" s="6" t="s">
        <v>5</v>
      </c>
      <c r="G16" s="351">
        <f>D16/1.21</f>
        <v>79.008264462809919</v>
      </c>
      <c r="H16" s="341">
        <f>66*K4-0.01</f>
        <v>79.849999999999994</v>
      </c>
      <c r="I16" s="405"/>
      <c r="J16" s="356">
        <v>71.099999999999994</v>
      </c>
      <c r="K16" s="10">
        <f>(D16/H16)</f>
        <v>1.1972448340638697</v>
      </c>
    </row>
    <row r="17" spans="1:11" ht="15.95" hidden="1" customHeight="1">
      <c r="A17" s="355" t="s">
        <v>1</v>
      </c>
      <c r="B17" s="24"/>
      <c r="C17" s="19" t="s">
        <v>6</v>
      </c>
      <c r="D17" s="25">
        <f>38*K4+0.02</f>
        <v>46</v>
      </c>
      <c r="E17" s="7" t="s">
        <v>2</v>
      </c>
      <c r="F17" s="21" t="s">
        <v>3</v>
      </c>
      <c r="G17" s="351"/>
      <c r="H17" s="16">
        <f>31.7*K4-0.01</f>
        <v>38.347000000000001</v>
      </c>
      <c r="I17" s="9" t="s">
        <v>2</v>
      </c>
      <c r="J17" s="356"/>
      <c r="K17" s="10">
        <f>(D17/H17)</f>
        <v>1.1995723263879834</v>
      </c>
    </row>
    <row r="18" spans="1:11" ht="15.95" hidden="1" customHeight="1">
      <c r="A18" s="357" t="s">
        <v>179</v>
      </c>
      <c r="B18" s="5"/>
      <c r="C18" s="27"/>
      <c r="D18" s="23">
        <v>123.9</v>
      </c>
      <c r="E18" s="28" t="s">
        <v>2</v>
      </c>
      <c r="F18" s="6" t="s">
        <v>5</v>
      </c>
      <c r="G18" s="27"/>
      <c r="H18" s="16">
        <v>102.9</v>
      </c>
      <c r="I18" s="29" t="s">
        <v>2</v>
      </c>
      <c r="J18" s="359"/>
      <c r="K18" s="10">
        <f>(D18/H18)</f>
        <v>1.2040816326530612</v>
      </c>
    </row>
    <row r="19" spans="1:11" ht="13.5" customHeight="1">
      <c r="A19" s="360" t="s">
        <v>7</v>
      </c>
      <c r="B19" s="30"/>
      <c r="C19" s="31"/>
      <c r="D19" s="32"/>
      <c r="E19" s="33"/>
      <c r="F19" s="34"/>
      <c r="G19" s="31"/>
      <c r="H19" s="35"/>
      <c r="I19" s="36"/>
      <c r="J19" s="361"/>
      <c r="K19" s="10"/>
    </row>
    <row r="20" spans="1:11" ht="13.5" customHeight="1">
      <c r="A20" s="360" t="s">
        <v>178</v>
      </c>
      <c r="B20" s="30"/>
      <c r="C20" s="31"/>
      <c r="D20" s="32"/>
      <c r="E20" s="33"/>
      <c r="F20" s="34"/>
      <c r="G20" s="31"/>
      <c r="H20" s="35"/>
      <c r="I20" s="36"/>
      <c r="J20" s="361"/>
      <c r="K20" s="10"/>
    </row>
    <row r="21" spans="1:11" ht="15">
      <c r="A21" s="418" t="s">
        <v>205</v>
      </c>
      <c r="B21" s="419"/>
      <c r="C21" s="419"/>
      <c r="D21" s="419"/>
      <c r="E21" s="419"/>
      <c r="F21" s="419"/>
      <c r="G21" s="419"/>
      <c r="H21" s="419"/>
      <c r="I21" s="419"/>
      <c r="J21" s="420"/>
      <c r="K21" s="10"/>
    </row>
    <row r="22" spans="1:11" ht="15.95" customHeight="1">
      <c r="A22" s="355"/>
      <c r="B22" s="5"/>
      <c r="C22" s="37"/>
      <c r="D22" s="13">
        <f>75*K4</f>
        <v>90.75</v>
      </c>
      <c r="E22" s="14" t="s">
        <v>2</v>
      </c>
      <c r="F22" s="21" t="s">
        <v>3</v>
      </c>
      <c r="G22" s="351">
        <f>D22/1.21</f>
        <v>75</v>
      </c>
      <c r="H22" s="38">
        <f>62.5*K4+0.02</f>
        <v>75.644999999999996</v>
      </c>
      <c r="I22" s="342" t="s">
        <v>2</v>
      </c>
      <c r="J22" s="356">
        <v>67.5</v>
      </c>
      <c r="K22" s="10">
        <f>(D22/H22)</f>
        <v>1.1996827285346026</v>
      </c>
    </row>
    <row r="23" spans="1:11" ht="15.95" hidden="1" customHeight="1">
      <c r="A23" s="357" t="s">
        <v>4</v>
      </c>
      <c r="B23" s="11"/>
      <c r="C23" s="12"/>
      <c r="D23" s="13">
        <f>75*K4</f>
        <v>90.75</v>
      </c>
      <c r="E23" s="7" t="s">
        <v>2</v>
      </c>
      <c r="F23" s="6" t="s">
        <v>5</v>
      </c>
      <c r="G23" s="351">
        <f>D23/1.21</f>
        <v>75</v>
      </c>
      <c r="H23" s="38">
        <f>62.5*K4+0.02</f>
        <v>75.644999999999996</v>
      </c>
      <c r="I23" s="343" t="s">
        <v>2</v>
      </c>
      <c r="J23" s="356">
        <f>H23/1.21</f>
        <v>62.516528925619831</v>
      </c>
      <c r="K23" s="10">
        <f>(D23/H23)</f>
        <v>1.1996827285346026</v>
      </c>
    </row>
    <row r="24" spans="1:11" ht="15.95" hidden="1" customHeight="1">
      <c r="A24" s="362" t="s">
        <v>8</v>
      </c>
      <c r="B24" s="11"/>
      <c r="C24" s="39"/>
      <c r="D24" s="13"/>
      <c r="E24" s="28"/>
      <c r="F24" s="15"/>
      <c r="G24" s="15"/>
      <c r="H24" s="38"/>
      <c r="I24" s="29"/>
      <c r="J24" s="363"/>
      <c r="K24" s="10"/>
    </row>
    <row r="25" spans="1:11">
      <c r="A25" s="415" t="s">
        <v>9</v>
      </c>
      <c r="B25" s="416"/>
      <c r="C25" s="416"/>
      <c r="D25" s="416"/>
      <c r="E25" s="416"/>
      <c r="F25" s="416"/>
      <c r="G25" s="416"/>
      <c r="H25" s="416"/>
      <c r="I25" s="416"/>
      <c r="J25" s="417"/>
      <c r="K25" s="10"/>
    </row>
    <row r="26" spans="1:11" ht="15">
      <c r="A26" s="418" t="s">
        <v>193</v>
      </c>
      <c r="B26" s="419"/>
      <c r="C26" s="419"/>
      <c r="D26" s="419"/>
      <c r="E26" s="419"/>
      <c r="F26" s="419"/>
      <c r="G26" s="419"/>
      <c r="H26" s="419"/>
      <c r="I26" s="419"/>
      <c r="J26" s="420"/>
      <c r="K26" s="10"/>
    </row>
    <row r="27" spans="1:11">
      <c r="A27" s="355" t="s">
        <v>1</v>
      </c>
      <c r="B27" s="5"/>
      <c r="C27" s="37"/>
      <c r="D27" s="337">
        <v>135</v>
      </c>
      <c r="E27" s="14" t="s">
        <v>2</v>
      </c>
      <c r="F27" s="21" t="s">
        <v>3</v>
      </c>
      <c r="G27" s="351">
        <f>D27/1.21</f>
        <v>111.5702479338843</v>
      </c>
      <c r="H27" s="38">
        <f>97*K4+0.03</f>
        <v>117.39999999999999</v>
      </c>
      <c r="I27" s="17" t="s">
        <v>2</v>
      </c>
      <c r="J27" s="356">
        <v>100.5</v>
      </c>
      <c r="K27" s="10">
        <f>(D27/H27)</f>
        <v>1.1499148211243613</v>
      </c>
    </row>
    <row r="28" spans="1:11">
      <c r="A28" s="357" t="s">
        <v>4</v>
      </c>
      <c r="B28" s="11"/>
      <c r="C28" s="40" t="s">
        <v>10</v>
      </c>
      <c r="D28" s="338">
        <f>240*K4</f>
        <v>290.39999999999998</v>
      </c>
      <c r="E28" s="7" t="s">
        <v>2</v>
      </c>
      <c r="F28" s="6" t="s">
        <v>5</v>
      </c>
      <c r="G28" s="351">
        <f>D28/1.21</f>
        <v>240</v>
      </c>
      <c r="H28" s="38">
        <f>200*K4</f>
        <v>242</v>
      </c>
      <c r="I28" s="9" t="s">
        <v>2</v>
      </c>
      <c r="J28" s="356">
        <v>216</v>
      </c>
      <c r="K28" s="10">
        <f>(D28/H28)</f>
        <v>1.2</v>
      </c>
    </row>
    <row r="29" spans="1:11" hidden="1">
      <c r="A29" s="357" t="s">
        <v>4</v>
      </c>
      <c r="B29" s="11"/>
      <c r="C29" s="40" t="s">
        <v>11</v>
      </c>
      <c r="D29" s="13">
        <f>278*K4+0.02</f>
        <v>336.4</v>
      </c>
      <c r="E29" s="7" t="s">
        <v>2</v>
      </c>
      <c r="F29" s="6" t="s">
        <v>5</v>
      </c>
      <c r="G29" s="15"/>
      <c r="H29" s="38">
        <f>232*K4-0.02</f>
        <v>280.7</v>
      </c>
      <c r="I29" s="9" t="s">
        <v>2</v>
      </c>
      <c r="J29" s="363"/>
      <c r="K29" s="10">
        <f>(D29/H29)</f>
        <v>1.1984324902030636</v>
      </c>
    </row>
    <row r="30" spans="1:11" ht="17.25" customHeight="1">
      <c r="A30" s="395" t="s">
        <v>226</v>
      </c>
      <c r="B30" s="11"/>
      <c r="C30" s="39"/>
      <c r="D30" s="13"/>
      <c r="E30" s="28"/>
      <c r="F30" s="15"/>
      <c r="G30" s="15"/>
      <c r="H30" s="38"/>
      <c r="I30" s="29"/>
      <c r="J30" s="363"/>
      <c r="K30" s="10"/>
    </row>
    <row r="31" spans="1:11" ht="15.95" hidden="1" customHeight="1">
      <c r="A31" s="421" t="s">
        <v>12</v>
      </c>
      <c r="B31" s="422"/>
      <c r="C31" s="422"/>
      <c r="D31" s="422"/>
      <c r="E31" s="422"/>
      <c r="F31" s="422"/>
      <c r="G31" s="422"/>
      <c r="H31" s="422"/>
      <c r="I31" s="422"/>
      <c r="J31" s="423"/>
      <c r="K31" s="10" t="e">
        <f t="shared" ref="K31:K53" si="1">(D31/H31)</f>
        <v>#DIV/0!</v>
      </c>
    </row>
    <row r="32" spans="1:11" hidden="1">
      <c r="A32" s="364" t="s">
        <v>13</v>
      </c>
      <c r="B32" s="42"/>
      <c r="C32" s="43"/>
      <c r="D32" s="44"/>
      <c r="E32" s="45"/>
      <c r="F32" s="42" t="s">
        <v>14</v>
      </c>
      <c r="G32" s="40" t="s">
        <v>15</v>
      </c>
      <c r="H32" s="42"/>
      <c r="I32" s="42"/>
      <c r="J32" s="365"/>
      <c r="K32" s="10" t="e">
        <f t="shared" si="1"/>
        <v>#DIV/0!</v>
      </c>
    </row>
    <row r="33" spans="1:11" hidden="1">
      <c r="A33" s="366" t="s">
        <v>16</v>
      </c>
      <c r="B33" s="46" t="s">
        <v>17</v>
      </c>
      <c r="C33" s="46" t="s">
        <v>18</v>
      </c>
      <c r="D33" s="47" t="s">
        <v>19</v>
      </c>
      <c r="E33" s="48" t="s">
        <v>20</v>
      </c>
      <c r="F33" s="46" t="s">
        <v>21</v>
      </c>
      <c r="G33" s="49" t="s">
        <v>22</v>
      </c>
      <c r="H33" s="46" t="s">
        <v>23</v>
      </c>
      <c r="I33" s="46" t="s">
        <v>24</v>
      </c>
      <c r="J33" s="367" t="s">
        <v>25</v>
      </c>
      <c r="K33" s="10" t="e">
        <f t="shared" si="1"/>
        <v>#VALUE!</v>
      </c>
    </row>
    <row r="34" spans="1:11" hidden="1">
      <c r="A34" s="368" t="s">
        <v>26</v>
      </c>
      <c r="B34" s="50" t="s">
        <v>27</v>
      </c>
      <c r="C34" s="51">
        <v>11</v>
      </c>
      <c r="D34" s="52" t="s">
        <v>28</v>
      </c>
      <c r="E34" s="53" t="s">
        <v>29</v>
      </c>
      <c r="F34" s="54">
        <v>156.30000000000001</v>
      </c>
      <c r="G34" s="55">
        <v>123.1</v>
      </c>
      <c r="H34" s="56">
        <v>116.1</v>
      </c>
      <c r="I34" s="56">
        <v>114.1</v>
      </c>
      <c r="J34" s="369">
        <v>112</v>
      </c>
      <c r="K34" s="10" t="e">
        <f t="shared" si="1"/>
        <v>#VALUE!</v>
      </c>
    </row>
    <row r="35" spans="1:11" hidden="1">
      <c r="A35" s="368" t="s">
        <v>26</v>
      </c>
      <c r="B35" s="50" t="s">
        <v>27</v>
      </c>
      <c r="C35" s="51">
        <v>12.5</v>
      </c>
      <c r="D35" s="52" t="s">
        <v>28</v>
      </c>
      <c r="E35" s="53" t="s">
        <v>29</v>
      </c>
      <c r="F35" s="54">
        <v>186.3</v>
      </c>
      <c r="G35" s="55">
        <v>146.80000000000001</v>
      </c>
      <c r="H35" s="56">
        <v>138.30000000000001</v>
      </c>
      <c r="I35" s="56">
        <v>135.9</v>
      </c>
      <c r="J35" s="369">
        <v>133.5</v>
      </c>
      <c r="K35" s="10" t="e">
        <f t="shared" si="1"/>
        <v>#VALUE!</v>
      </c>
    </row>
    <row r="36" spans="1:11" hidden="1">
      <c r="A36" s="368" t="s">
        <v>26</v>
      </c>
      <c r="B36" s="50" t="s">
        <v>30</v>
      </c>
      <c r="C36" s="51">
        <v>12.5</v>
      </c>
      <c r="D36" s="52" t="s">
        <v>28</v>
      </c>
      <c r="E36" s="53" t="s">
        <v>29</v>
      </c>
      <c r="F36" s="54">
        <v>213</v>
      </c>
      <c r="G36" s="55">
        <v>167.8</v>
      </c>
      <c r="H36" s="56">
        <v>158.1</v>
      </c>
      <c r="I36" s="56">
        <v>155.4</v>
      </c>
      <c r="J36" s="369">
        <v>152.6</v>
      </c>
      <c r="K36" s="10" t="e">
        <f t="shared" si="1"/>
        <v>#VALUE!</v>
      </c>
    </row>
    <row r="37" spans="1:11" hidden="1">
      <c r="A37" s="368" t="s">
        <v>31</v>
      </c>
      <c r="B37" s="50" t="s">
        <v>27</v>
      </c>
      <c r="C37" s="51">
        <v>12.5</v>
      </c>
      <c r="D37" s="52" t="s">
        <v>28</v>
      </c>
      <c r="E37" s="53" t="s">
        <v>29</v>
      </c>
      <c r="F37" s="54">
        <v>140.4</v>
      </c>
      <c r="G37" s="55">
        <v>110.6</v>
      </c>
      <c r="H37" s="56">
        <v>104.2</v>
      </c>
      <c r="I37" s="56">
        <v>102.4</v>
      </c>
      <c r="J37" s="369">
        <v>100.6</v>
      </c>
      <c r="K37" s="10" t="e">
        <f t="shared" si="1"/>
        <v>#VALUE!</v>
      </c>
    </row>
    <row r="38" spans="1:11" hidden="1">
      <c r="A38" s="368" t="s">
        <v>32</v>
      </c>
      <c r="B38" s="50" t="s">
        <v>27</v>
      </c>
      <c r="C38" s="50">
        <v>14</v>
      </c>
      <c r="D38" s="52" t="s">
        <v>28</v>
      </c>
      <c r="E38" s="57"/>
      <c r="F38" s="54">
        <v>293.5</v>
      </c>
      <c r="G38" s="55">
        <v>231.2</v>
      </c>
      <c r="H38" s="56">
        <v>217.9</v>
      </c>
      <c r="I38" s="56">
        <v>214.2</v>
      </c>
      <c r="J38" s="369">
        <v>210.4</v>
      </c>
      <c r="K38" s="10" t="e">
        <f t="shared" si="1"/>
        <v>#VALUE!</v>
      </c>
    </row>
    <row r="39" spans="1:11" ht="17.25" hidden="1" customHeight="1">
      <c r="A39" s="368" t="s">
        <v>32</v>
      </c>
      <c r="B39" s="50" t="s">
        <v>33</v>
      </c>
      <c r="C39" s="50">
        <v>14</v>
      </c>
      <c r="D39" s="52" t="s">
        <v>28</v>
      </c>
      <c r="E39" s="57"/>
      <c r="F39" s="54">
        <v>631.70000000000005</v>
      </c>
      <c r="G39" s="55">
        <v>497.6</v>
      </c>
      <c r="H39" s="56">
        <v>469.1</v>
      </c>
      <c r="I39" s="56">
        <v>460.9</v>
      </c>
      <c r="J39" s="369">
        <v>452.7</v>
      </c>
      <c r="K39" s="10" t="e">
        <f t="shared" si="1"/>
        <v>#VALUE!</v>
      </c>
    </row>
    <row r="40" spans="1:11" ht="15.95" hidden="1" customHeight="1">
      <c r="A40" s="368" t="s">
        <v>26</v>
      </c>
      <c r="B40" s="50" t="s">
        <v>27</v>
      </c>
      <c r="C40" s="50">
        <v>14</v>
      </c>
      <c r="D40" s="52" t="s">
        <v>34</v>
      </c>
      <c r="E40" s="53" t="s">
        <v>29</v>
      </c>
      <c r="F40" s="54">
        <v>209</v>
      </c>
      <c r="G40" s="55">
        <v>164.6</v>
      </c>
      <c r="H40" s="56">
        <v>155.19999999999999</v>
      </c>
      <c r="I40" s="56">
        <v>152.5</v>
      </c>
      <c r="J40" s="369">
        <v>149.80000000000001</v>
      </c>
      <c r="K40" s="10" t="e">
        <f t="shared" si="1"/>
        <v>#VALUE!</v>
      </c>
    </row>
    <row r="41" spans="1:11" hidden="1">
      <c r="A41" s="368" t="s">
        <v>26</v>
      </c>
      <c r="B41" s="50" t="s">
        <v>27</v>
      </c>
      <c r="C41" s="50">
        <v>15</v>
      </c>
      <c r="D41" s="52" t="s">
        <v>35</v>
      </c>
      <c r="E41" s="53" t="s">
        <v>29</v>
      </c>
      <c r="F41" s="54">
        <v>215.4</v>
      </c>
      <c r="G41" s="55">
        <v>169.6</v>
      </c>
      <c r="H41" s="56">
        <v>159.9</v>
      </c>
      <c r="I41" s="56">
        <v>157.1</v>
      </c>
      <c r="J41" s="369">
        <v>154.30000000000001</v>
      </c>
      <c r="K41" s="10" t="e">
        <f t="shared" si="1"/>
        <v>#VALUE!</v>
      </c>
    </row>
    <row r="42" spans="1:11" ht="17.25" hidden="1" customHeight="1">
      <c r="A42" s="368" t="s">
        <v>26</v>
      </c>
      <c r="B42" s="50" t="s">
        <v>27</v>
      </c>
      <c r="C42" s="50">
        <v>19</v>
      </c>
      <c r="D42" s="52" t="s">
        <v>36</v>
      </c>
      <c r="E42" s="53"/>
      <c r="F42" s="54">
        <v>266.2</v>
      </c>
      <c r="G42" s="55">
        <v>209.7</v>
      </c>
      <c r="H42" s="56">
        <v>197.7</v>
      </c>
      <c r="I42" s="56">
        <v>194.3</v>
      </c>
      <c r="J42" s="369">
        <v>190.8</v>
      </c>
      <c r="K42" s="10" t="e">
        <f t="shared" si="1"/>
        <v>#VALUE!</v>
      </c>
    </row>
    <row r="43" spans="1:11" ht="15.95" hidden="1" customHeight="1">
      <c r="A43" s="370" t="s">
        <v>37</v>
      </c>
      <c r="B43" s="58"/>
      <c r="C43" s="58"/>
      <c r="D43" s="59"/>
      <c r="E43" s="60"/>
      <c r="F43" s="54">
        <v>30.3</v>
      </c>
      <c r="G43" s="55">
        <v>23.9</v>
      </c>
      <c r="H43" s="56">
        <v>22.5</v>
      </c>
      <c r="I43" s="56">
        <v>22.1</v>
      </c>
      <c r="J43" s="369">
        <v>21.7</v>
      </c>
      <c r="K43" s="10">
        <f t="shared" si="1"/>
        <v>0</v>
      </c>
    </row>
    <row r="44" spans="1:11" hidden="1">
      <c r="A44" s="370" t="s">
        <v>38</v>
      </c>
      <c r="B44" s="58"/>
      <c r="C44" s="58"/>
      <c r="D44" s="59"/>
      <c r="E44" s="60"/>
      <c r="F44" s="54">
        <v>31.3</v>
      </c>
      <c r="G44" s="55">
        <v>24.6</v>
      </c>
      <c r="H44" s="56">
        <v>23.2</v>
      </c>
      <c r="I44" s="56">
        <v>22.8</v>
      </c>
      <c r="J44" s="369">
        <v>22.4</v>
      </c>
      <c r="K44" s="10">
        <f t="shared" si="1"/>
        <v>0</v>
      </c>
    </row>
    <row r="45" spans="1:11" ht="15.95" hidden="1" customHeight="1">
      <c r="A45" s="421" t="s">
        <v>39</v>
      </c>
      <c r="B45" s="422"/>
      <c r="C45" s="422"/>
      <c r="D45" s="422"/>
      <c r="E45" s="422"/>
      <c r="F45" s="422"/>
      <c r="G45" s="422"/>
      <c r="H45" s="422"/>
      <c r="I45" s="422"/>
      <c r="J45" s="423"/>
      <c r="K45" s="10" t="e">
        <f t="shared" si="1"/>
        <v>#DIV/0!</v>
      </c>
    </row>
    <row r="46" spans="1:11" hidden="1">
      <c r="A46" s="371" t="s">
        <v>16</v>
      </c>
      <c r="B46" s="46"/>
      <c r="C46" s="61" t="s">
        <v>18</v>
      </c>
      <c r="D46" s="47" t="s">
        <v>20</v>
      </c>
      <c r="E46" s="48"/>
      <c r="F46" s="62" t="s">
        <v>40</v>
      </c>
      <c r="G46" s="63" t="s">
        <v>21</v>
      </c>
      <c r="H46" s="64" t="s">
        <v>41</v>
      </c>
      <c r="I46" s="62" t="s">
        <v>42</v>
      </c>
      <c r="J46" s="367" t="s">
        <v>43</v>
      </c>
      <c r="K46" s="10" t="e">
        <f t="shared" si="1"/>
        <v>#VALUE!</v>
      </c>
    </row>
    <row r="47" spans="1:11" ht="17.25" hidden="1" customHeight="1">
      <c r="A47" s="366" t="s">
        <v>44</v>
      </c>
      <c r="B47" s="46" t="s">
        <v>27</v>
      </c>
      <c r="C47" s="65">
        <v>19</v>
      </c>
      <c r="D47" s="66" t="s">
        <v>34</v>
      </c>
      <c r="E47" s="48"/>
      <c r="F47" s="67">
        <v>261.5</v>
      </c>
      <c r="G47" s="68">
        <v>203.7</v>
      </c>
      <c r="H47" s="69">
        <v>200.2</v>
      </c>
      <c r="I47" s="70">
        <v>196.6</v>
      </c>
      <c r="J47" s="372">
        <v>193.1</v>
      </c>
      <c r="K47" s="10" t="e">
        <f t="shared" si="1"/>
        <v>#VALUE!</v>
      </c>
    </row>
    <row r="48" spans="1:11" hidden="1">
      <c r="A48" s="373" t="s">
        <v>44</v>
      </c>
      <c r="B48" s="71" t="s">
        <v>27</v>
      </c>
      <c r="C48" s="72">
        <v>24</v>
      </c>
      <c r="D48" s="66" t="s">
        <v>45</v>
      </c>
      <c r="E48" s="48"/>
      <c r="F48" s="73">
        <v>337.5</v>
      </c>
      <c r="G48" s="55">
        <v>263</v>
      </c>
      <c r="H48" s="74">
        <v>258.39999999999998</v>
      </c>
      <c r="I48" s="75">
        <v>253.8</v>
      </c>
      <c r="J48" s="374">
        <v>249.2</v>
      </c>
      <c r="K48" s="10" t="e">
        <f t="shared" si="1"/>
        <v>#VALUE!</v>
      </c>
    </row>
    <row r="49" spans="1:12" hidden="1">
      <c r="A49" s="366" t="s">
        <v>44</v>
      </c>
      <c r="B49" s="46" t="s">
        <v>27</v>
      </c>
      <c r="C49" s="65">
        <v>28</v>
      </c>
      <c r="D49" s="66" t="s">
        <v>45</v>
      </c>
      <c r="E49" s="48"/>
      <c r="F49" s="51">
        <v>374.3</v>
      </c>
      <c r="G49" s="55">
        <v>291.60000000000002</v>
      </c>
      <c r="H49" s="75">
        <v>286.60000000000002</v>
      </c>
      <c r="I49" s="75">
        <v>281.5</v>
      </c>
      <c r="J49" s="375">
        <v>276.39999999999998</v>
      </c>
      <c r="K49" s="10" t="e">
        <f t="shared" si="1"/>
        <v>#VALUE!</v>
      </c>
    </row>
    <row r="50" spans="1:12" hidden="1">
      <c r="A50" s="366" t="s">
        <v>44</v>
      </c>
      <c r="B50" s="46" t="s">
        <v>30</v>
      </c>
      <c r="C50" s="65">
        <v>28</v>
      </c>
      <c r="D50" s="66" t="s">
        <v>45</v>
      </c>
      <c r="E50" s="48"/>
      <c r="F50" s="51">
        <v>420.1</v>
      </c>
      <c r="G50" s="55">
        <v>327.3</v>
      </c>
      <c r="H50" s="75">
        <v>321.60000000000002</v>
      </c>
      <c r="I50" s="75">
        <v>315.89999999999998</v>
      </c>
      <c r="J50" s="375">
        <v>310.2</v>
      </c>
      <c r="K50" s="10" t="e">
        <f t="shared" si="1"/>
        <v>#VALUE!</v>
      </c>
    </row>
    <row r="51" spans="1:12" ht="15.95" hidden="1" customHeight="1">
      <c r="A51" s="376" t="s">
        <v>46</v>
      </c>
      <c r="B51" s="76"/>
      <c r="C51" s="77" t="s">
        <v>47</v>
      </c>
      <c r="D51" s="77"/>
      <c r="E51" s="78" t="s">
        <v>48</v>
      </c>
      <c r="F51" s="79"/>
      <c r="G51" s="78" t="s">
        <v>49</v>
      </c>
      <c r="H51" s="78"/>
      <c r="I51" s="78" t="s">
        <v>50</v>
      </c>
      <c r="J51" s="377"/>
      <c r="K51" s="10" t="e">
        <f t="shared" si="1"/>
        <v>#DIV/0!</v>
      </c>
    </row>
    <row r="52" spans="1:12" ht="15.95" hidden="1" customHeight="1">
      <c r="A52" s="378"/>
      <c r="B52" s="24"/>
      <c r="C52" s="21"/>
      <c r="D52" s="80"/>
      <c r="E52" s="14"/>
      <c r="F52" s="26"/>
      <c r="G52" s="26"/>
      <c r="H52" s="26"/>
      <c r="I52" s="26"/>
      <c r="J52" s="379"/>
      <c r="K52" s="10" t="e">
        <f t="shared" si="1"/>
        <v>#DIV/0!</v>
      </c>
    </row>
    <row r="53" spans="1:12" hidden="1">
      <c r="A53" s="378"/>
      <c r="B53" s="24"/>
      <c r="C53" s="21"/>
      <c r="D53" s="80"/>
      <c r="E53" s="14"/>
      <c r="F53" s="26"/>
      <c r="G53" s="26"/>
      <c r="H53" s="26"/>
      <c r="I53" s="26"/>
      <c r="J53" s="379"/>
      <c r="K53" s="10" t="e">
        <f t="shared" si="1"/>
        <v>#DIV/0!</v>
      </c>
      <c r="L53" s="81"/>
    </row>
    <row r="54" spans="1:12" ht="15">
      <c r="A54" s="418" t="s">
        <v>209</v>
      </c>
      <c r="B54" s="419"/>
      <c r="C54" s="419"/>
      <c r="D54" s="419"/>
      <c r="E54" s="419"/>
      <c r="F54" s="419"/>
      <c r="G54" s="419"/>
      <c r="H54" s="419"/>
      <c r="I54" s="419"/>
      <c r="J54" s="420"/>
      <c r="K54" s="10"/>
      <c r="L54" s="81"/>
    </row>
    <row r="55" spans="1:12">
      <c r="A55" s="355" t="s">
        <v>210</v>
      </c>
      <c r="B55" s="5"/>
      <c r="C55" s="37"/>
      <c r="D55" s="337">
        <v>600</v>
      </c>
      <c r="E55" s="400" t="s">
        <v>2</v>
      </c>
      <c r="F55" s="340" t="s">
        <v>208</v>
      </c>
      <c r="G55" s="351">
        <f>D55/1.21-0.02</f>
        <v>495.84776859504137</v>
      </c>
      <c r="H55" s="38">
        <v>500</v>
      </c>
      <c r="I55" s="342" t="s">
        <v>2</v>
      </c>
      <c r="J55" s="356">
        <v>446.3</v>
      </c>
      <c r="K55" s="10"/>
      <c r="L55" s="81"/>
    </row>
    <row r="56" spans="1:12">
      <c r="A56" s="355" t="s">
        <v>211</v>
      </c>
      <c r="B56" s="24"/>
      <c r="C56" s="401"/>
      <c r="D56" s="337">
        <v>500</v>
      </c>
      <c r="E56" s="400" t="s">
        <v>2</v>
      </c>
      <c r="F56" s="340" t="s">
        <v>208</v>
      </c>
      <c r="G56" s="351">
        <f>D56/1.21-0.02</f>
        <v>413.20314049586779</v>
      </c>
      <c r="H56" s="38">
        <v>420</v>
      </c>
      <c r="I56" s="342" t="s">
        <v>2</v>
      </c>
      <c r="J56" s="356">
        <v>371.9</v>
      </c>
      <c r="K56" s="10"/>
      <c r="L56" s="81"/>
    </row>
    <row r="57" spans="1:12">
      <c r="A57" s="402" t="s">
        <v>212</v>
      </c>
      <c r="B57" s="24"/>
      <c r="C57" s="21"/>
      <c r="D57" s="80"/>
      <c r="E57" s="14"/>
      <c r="F57" s="26"/>
      <c r="G57" s="26"/>
      <c r="H57" s="26"/>
      <c r="I57" s="26"/>
      <c r="J57" s="379"/>
      <c r="K57" s="10"/>
      <c r="L57" s="81"/>
    </row>
    <row r="58" spans="1:12">
      <c r="A58" s="378" t="s">
        <v>213</v>
      </c>
      <c r="B58" s="24"/>
      <c r="C58" s="21"/>
      <c r="D58" s="80"/>
      <c r="E58" s="14"/>
      <c r="F58" s="26"/>
      <c r="G58" s="26"/>
      <c r="H58" s="26"/>
      <c r="I58" s="26"/>
      <c r="J58" s="379"/>
      <c r="K58" s="10"/>
      <c r="L58" s="81"/>
    </row>
    <row r="59" spans="1:12">
      <c r="A59" s="378" t="s">
        <v>214</v>
      </c>
      <c r="B59" s="24"/>
      <c r="C59" s="21"/>
      <c r="D59" s="80"/>
      <c r="E59" s="14"/>
      <c r="F59" s="26"/>
      <c r="G59" s="26"/>
      <c r="H59" s="26"/>
      <c r="I59" s="26"/>
      <c r="J59" s="379"/>
      <c r="K59" s="10"/>
      <c r="L59" s="81"/>
    </row>
    <row r="60" spans="1:12">
      <c r="A60" s="378" t="s">
        <v>215</v>
      </c>
      <c r="B60" s="24"/>
      <c r="C60" s="21"/>
      <c r="D60" s="80"/>
      <c r="E60" s="14"/>
      <c r="F60" s="26"/>
      <c r="G60" s="26"/>
      <c r="H60" s="26"/>
      <c r="I60" s="26"/>
      <c r="J60" s="379"/>
      <c r="K60" s="10"/>
      <c r="L60" s="81"/>
    </row>
    <row r="61" spans="1:12">
      <c r="A61" s="378" t="s">
        <v>216</v>
      </c>
      <c r="B61" s="24"/>
      <c r="C61" s="21"/>
      <c r="D61" s="80"/>
      <c r="E61" s="14"/>
      <c r="F61" s="26"/>
      <c r="G61" s="26"/>
      <c r="H61" s="26"/>
      <c r="I61" s="26"/>
      <c r="J61" s="379"/>
      <c r="K61" s="10"/>
      <c r="L61" s="81"/>
    </row>
    <row r="62" spans="1:12">
      <c r="A62" s="378" t="s">
        <v>217</v>
      </c>
      <c r="B62" s="24"/>
      <c r="C62" s="21"/>
      <c r="D62" s="80"/>
      <c r="E62" s="14"/>
      <c r="F62" s="26"/>
      <c r="G62" s="26"/>
      <c r="H62" s="26"/>
      <c r="I62" s="26"/>
      <c r="J62" s="379"/>
      <c r="K62" s="10"/>
      <c r="L62" s="81"/>
    </row>
    <row r="63" spans="1:12">
      <c r="A63" s="378"/>
      <c r="B63" s="24"/>
      <c r="C63" s="21"/>
      <c r="D63" s="80"/>
      <c r="E63" s="14"/>
      <c r="F63" s="26"/>
      <c r="G63" s="26"/>
      <c r="H63" s="26"/>
      <c r="I63" s="26"/>
      <c r="J63" s="379"/>
      <c r="K63" s="10"/>
      <c r="L63" s="81"/>
    </row>
    <row r="64" spans="1:12" ht="15.95" customHeight="1">
      <c r="A64" s="424" t="s">
        <v>200</v>
      </c>
      <c r="B64" s="425"/>
      <c r="C64" s="425"/>
      <c r="D64" s="425"/>
      <c r="E64" s="425"/>
      <c r="F64" s="425"/>
      <c r="G64" s="425"/>
      <c r="H64" s="425"/>
      <c r="I64" s="425"/>
      <c r="J64" s="426"/>
      <c r="K64" s="10"/>
      <c r="L64" s="81"/>
    </row>
    <row r="65" spans="1:12" ht="15.95" customHeight="1">
      <c r="A65" s="355" t="s">
        <v>51</v>
      </c>
      <c r="B65" s="11"/>
      <c r="C65" s="12"/>
      <c r="D65" s="13">
        <v>36.299999999999997</v>
      </c>
      <c r="E65" s="7" t="s">
        <v>52</v>
      </c>
      <c r="F65" s="15"/>
      <c r="G65" s="351">
        <f>D65/1.21</f>
        <v>30</v>
      </c>
      <c r="H65" s="38" t="s">
        <v>201</v>
      </c>
      <c r="I65" s="9"/>
      <c r="J65" s="356"/>
      <c r="K65" s="10" t="e">
        <f>(D65/H65)</f>
        <v>#VALUE!</v>
      </c>
      <c r="L65" s="81"/>
    </row>
    <row r="66" spans="1:12" ht="15.95" hidden="1" customHeight="1">
      <c r="A66" s="355" t="s">
        <v>53</v>
      </c>
      <c r="B66" s="11"/>
      <c r="C66" s="37"/>
      <c r="D66" s="13">
        <f>30*K4</f>
        <v>36.299999999999997</v>
      </c>
      <c r="E66" s="7" t="s">
        <v>52</v>
      </c>
      <c r="F66" s="15"/>
      <c r="G66" s="351">
        <f t="shared" ref="G66:G71" si="2">D66/1.21</f>
        <v>30</v>
      </c>
      <c r="H66" s="38">
        <f>22*K4-0.02</f>
        <v>26.599999999999998</v>
      </c>
      <c r="I66" s="9" t="s">
        <v>52</v>
      </c>
      <c r="J66" s="356">
        <f t="shared" ref="J66:J70" si="3">H66/1.21</f>
        <v>21.983471074380166</v>
      </c>
      <c r="K66" s="10">
        <f>(D66/H66)</f>
        <v>1.3646616541353382</v>
      </c>
      <c r="L66" s="81"/>
    </row>
    <row r="67" spans="1:12" ht="15.95" hidden="1" customHeight="1">
      <c r="A67" s="355" t="s">
        <v>182</v>
      </c>
      <c r="B67" s="11"/>
      <c r="C67" s="12"/>
      <c r="D67" s="13">
        <f>100*K4</f>
        <v>121</v>
      </c>
      <c r="E67" s="7" t="s">
        <v>180</v>
      </c>
      <c r="F67" s="15"/>
      <c r="G67" s="351">
        <f t="shared" si="2"/>
        <v>100</v>
      </c>
      <c r="H67" s="38">
        <f>82*K4-0.02</f>
        <v>99.2</v>
      </c>
      <c r="I67" s="9" t="s">
        <v>181</v>
      </c>
      <c r="J67" s="356">
        <f t="shared" si="3"/>
        <v>81.983471074380176</v>
      </c>
      <c r="K67" s="10">
        <f>(D67/H67)</f>
        <v>1.219758064516129</v>
      </c>
      <c r="L67" s="81"/>
    </row>
    <row r="68" spans="1:12" ht="15.95" hidden="1" customHeight="1">
      <c r="A68" s="362" t="s">
        <v>183</v>
      </c>
      <c r="B68" s="11"/>
      <c r="C68" s="12"/>
      <c r="D68" s="13"/>
      <c r="E68" s="7"/>
      <c r="F68" s="15"/>
      <c r="G68" s="351">
        <f t="shared" si="2"/>
        <v>0</v>
      </c>
      <c r="H68" s="38"/>
      <c r="I68" s="9"/>
      <c r="J68" s="356">
        <f t="shared" si="3"/>
        <v>0</v>
      </c>
      <c r="K68" s="10"/>
      <c r="L68" s="81"/>
    </row>
    <row r="69" spans="1:12" ht="15.95" customHeight="1">
      <c r="A69" s="355" t="s">
        <v>55</v>
      </c>
      <c r="B69" s="11"/>
      <c r="C69" s="12"/>
      <c r="D69" s="13">
        <v>68.599999999999994</v>
      </c>
      <c r="E69" s="7" t="s">
        <v>56</v>
      </c>
      <c r="F69" s="15"/>
      <c r="G69" s="351">
        <f t="shared" si="2"/>
        <v>56.694214876033058</v>
      </c>
      <c r="H69" s="350" t="s">
        <v>57</v>
      </c>
      <c r="I69" s="9"/>
      <c r="J69" s="356"/>
      <c r="K69" s="10"/>
    </row>
    <row r="70" spans="1:12" ht="15.95" hidden="1" customHeight="1">
      <c r="A70" s="355" t="s">
        <v>58</v>
      </c>
      <c r="B70" s="11"/>
      <c r="C70" s="12"/>
      <c r="D70" s="13">
        <f>69*K4+0.01</f>
        <v>83.5</v>
      </c>
      <c r="E70" s="7" t="s">
        <v>56</v>
      </c>
      <c r="F70" s="15"/>
      <c r="G70" s="351">
        <f t="shared" si="2"/>
        <v>69.008264462809919</v>
      </c>
      <c r="H70" s="13" t="s">
        <v>57</v>
      </c>
      <c r="I70" s="9"/>
      <c r="J70" s="356" t="e">
        <f t="shared" si="3"/>
        <v>#VALUE!</v>
      </c>
      <c r="K70" s="10" t="e">
        <f>(D70/H70)</f>
        <v>#VALUE!</v>
      </c>
    </row>
    <row r="71" spans="1:12" ht="15.95" customHeight="1">
      <c r="A71" s="355" t="s">
        <v>59</v>
      </c>
      <c r="B71" s="11"/>
      <c r="C71" s="12"/>
      <c r="D71" s="13">
        <v>99.2</v>
      </c>
      <c r="E71" s="7" t="s">
        <v>54</v>
      </c>
      <c r="F71" s="15"/>
      <c r="G71" s="351">
        <f t="shared" si="2"/>
        <v>81.983471074380176</v>
      </c>
      <c r="H71" s="350" t="s">
        <v>57</v>
      </c>
      <c r="I71" s="9"/>
      <c r="J71" s="356"/>
      <c r="K71" s="10"/>
    </row>
    <row r="72" spans="1:12" ht="15.95" hidden="1" customHeight="1">
      <c r="A72" s="355" t="s">
        <v>60</v>
      </c>
      <c r="B72" s="11"/>
      <c r="C72" s="12"/>
      <c r="D72" s="13">
        <f>180*K4</f>
        <v>217.79999999999998</v>
      </c>
      <c r="E72" s="7" t="s">
        <v>61</v>
      </c>
      <c r="F72" s="15"/>
      <c r="G72" s="15"/>
      <c r="H72" s="38"/>
      <c r="I72" s="9"/>
      <c r="J72" s="363"/>
      <c r="K72" s="10"/>
    </row>
    <row r="73" spans="1:12" ht="14.1" customHeight="1">
      <c r="A73" s="380" t="s">
        <v>184</v>
      </c>
      <c r="B73" s="11"/>
      <c r="C73" s="12"/>
      <c r="D73" s="13"/>
      <c r="E73" s="7"/>
      <c r="F73" s="15"/>
      <c r="G73" s="15"/>
      <c r="H73" s="38"/>
      <c r="I73" s="9"/>
      <c r="J73" s="363"/>
      <c r="K73" s="10"/>
    </row>
    <row r="74" spans="1:12" ht="6.95" customHeight="1">
      <c r="A74" s="382"/>
      <c r="B74" s="27"/>
      <c r="C74" s="27"/>
      <c r="D74" s="85"/>
      <c r="E74" s="86"/>
      <c r="F74" s="27"/>
      <c r="G74" s="27"/>
      <c r="H74" s="27"/>
      <c r="I74" s="27"/>
      <c r="J74" s="359"/>
      <c r="K74" s="10"/>
    </row>
    <row r="75" spans="1:12" ht="17.25" customHeight="1">
      <c r="A75" s="383" t="s">
        <v>62</v>
      </c>
      <c r="B75" s="82"/>
      <c r="C75" s="83"/>
      <c r="D75" s="87"/>
      <c r="E75" s="88"/>
      <c r="F75" s="84"/>
      <c r="G75" s="84"/>
      <c r="H75" s="89"/>
      <c r="I75" s="90"/>
      <c r="J75" s="381"/>
      <c r="K75" s="10"/>
    </row>
    <row r="76" spans="1:12" ht="17.25" customHeight="1">
      <c r="A76" s="384" t="s">
        <v>232</v>
      </c>
      <c r="B76" s="11"/>
      <c r="C76" s="92" t="s">
        <v>63</v>
      </c>
      <c r="D76" s="93"/>
      <c r="E76" s="28"/>
      <c r="F76" s="15"/>
      <c r="G76" s="15"/>
      <c r="H76" s="91"/>
      <c r="I76" s="29"/>
      <c r="J76" s="363"/>
      <c r="K76" s="10"/>
    </row>
    <row r="77" spans="1:12" ht="17.25" customHeight="1">
      <c r="A77" s="384"/>
      <c r="B77" s="11"/>
      <c r="C77" s="94" t="s">
        <v>194</v>
      </c>
      <c r="D77" s="93"/>
      <c r="E77" s="28"/>
      <c r="F77" s="15"/>
      <c r="G77" s="15"/>
      <c r="H77" s="91"/>
      <c r="I77" s="29"/>
      <c r="J77" s="363"/>
      <c r="K77" s="10"/>
    </row>
    <row r="78" spans="1:12" ht="17.25" customHeight="1">
      <c r="A78" s="384"/>
      <c r="B78" s="11"/>
      <c r="C78" s="94" t="s">
        <v>195</v>
      </c>
      <c r="D78" s="93"/>
      <c r="E78" s="28"/>
      <c r="F78" s="15"/>
      <c r="G78" s="15"/>
      <c r="H78" s="91"/>
      <c r="I78" s="29"/>
      <c r="J78" s="363"/>
      <c r="K78" s="10"/>
    </row>
    <row r="79" spans="1:12" ht="17.25" hidden="1" customHeight="1">
      <c r="A79" s="384"/>
      <c r="B79" s="11"/>
      <c r="C79" s="94" t="s">
        <v>64</v>
      </c>
      <c r="D79" s="93"/>
      <c r="E79" s="28"/>
      <c r="F79" s="15"/>
      <c r="G79" s="15"/>
      <c r="H79" s="91"/>
      <c r="I79" s="29"/>
      <c r="J79" s="363"/>
      <c r="K79" s="10"/>
    </row>
    <row r="80" spans="1:12" ht="17.25" customHeight="1">
      <c r="A80" s="384" t="s">
        <v>233</v>
      </c>
      <c r="B80" s="95" t="s">
        <v>185</v>
      </c>
      <c r="C80" s="94"/>
      <c r="D80" s="93"/>
      <c r="E80" s="28"/>
      <c r="F80" s="15"/>
      <c r="G80" s="15"/>
      <c r="H80" s="91"/>
      <c r="I80" s="29"/>
      <c r="J80" s="363"/>
      <c r="K80" s="10"/>
    </row>
    <row r="81" spans="1:11" ht="17.25" customHeight="1">
      <c r="A81" s="385" t="s">
        <v>175</v>
      </c>
      <c r="B81" s="321" t="s">
        <v>196</v>
      </c>
      <c r="C81" s="193"/>
      <c r="D81" s="96"/>
      <c r="E81" s="14"/>
      <c r="F81" s="26"/>
      <c r="G81" s="26"/>
      <c r="H81" s="97"/>
      <c r="I81" s="17"/>
      <c r="J81" s="386"/>
      <c r="K81" s="10"/>
    </row>
    <row r="82" spans="1:11" ht="17.25" customHeight="1">
      <c r="A82" s="322" t="s">
        <v>176</v>
      </c>
      <c r="B82" s="323" t="s">
        <v>197</v>
      </c>
      <c r="C82" s="324"/>
      <c r="D82" s="324"/>
      <c r="E82" s="324"/>
      <c r="F82" s="324"/>
      <c r="G82" s="324"/>
      <c r="H82" s="324"/>
      <c r="I82" s="324"/>
      <c r="J82" s="325"/>
      <c r="K82" s="10"/>
    </row>
    <row r="83" spans="1:11" ht="17.25" customHeight="1">
      <c r="A83" s="322" t="s">
        <v>198</v>
      </c>
      <c r="B83" s="323" t="s">
        <v>199</v>
      </c>
      <c r="C83" s="324"/>
      <c r="D83" s="324"/>
      <c r="E83" s="324"/>
      <c r="F83" s="324"/>
      <c r="G83" s="324"/>
      <c r="H83" s="324"/>
      <c r="I83" s="324"/>
      <c r="J83" s="325"/>
      <c r="K83" s="10"/>
    </row>
    <row r="84" spans="1:11" ht="18">
      <c r="A84" s="326" t="s">
        <v>234</v>
      </c>
      <c r="B84" s="327"/>
      <c r="C84" s="334" t="s">
        <v>186</v>
      </c>
      <c r="D84" s="328"/>
      <c r="E84" s="329"/>
      <c r="F84" s="330"/>
      <c r="G84" s="330"/>
      <c r="H84" s="331"/>
      <c r="I84" s="332"/>
      <c r="J84" s="333"/>
      <c r="K84" s="10"/>
    </row>
    <row r="85" spans="1:11">
      <c r="A85" s="387" t="s">
        <v>227</v>
      </c>
      <c r="B85" s="98" t="s">
        <v>231</v>
      </c>
      <c r="C85" s="98"/>
      <c r="D85" s="99"/>
      <c r="E85" s="100"/>
      <c r="F85" s="98"/>
      <c r="G85" s="101"/>
      <c r="H85" s="396"/>
      <c r="I85" s="396"/>
      <c r="J85" s="397"/>
      <c r="K85" s="10"/>
    </row>
    <row r="86" spans="1:11" ht="17.25" customHeight="1">
      <c r="A86" s="388" t="s">
        <v>228</v>
      </c>
      <c r="B86" s="389" t="s">
        <v>230</v>
      </c>
      <c r="C86" s="389"/>
      <c r="D86" s="390"/>
      <c r="E86" s="391"/>
      <c r="F86" s="389"/>
      <c r="G86" s="392"/>
      <c r="H86" s="410" t="s">
        <v>229</v>
      </c>
      <c r="I86" s="393"/>
      <c r="J86" s="394"/>
    </row>
    <row r="90" spans="1:11">
      <c r="G90" s="409"/>
    </row>
  </sheetData>
  <sheetProtection selectLockedCells="1" selectUnlockedCells="1"/>
  <mergeCells count="12">
    <mergeCell ref="A64:J64"/>
    <mergeCell ref="A3:J3"/>
    <mergeCell ref="A4:J4"/>
    <mergeCell ref="A5:J5"/>
    <mergeCell ref="A11:J11"/>
    <mergeCell ref="A21:J21"/>
    <mergeCell ref="A54:J54"/>
    <mergeCell ref="A1:C1"/>
    <mergeCell ref="A25:J25"/>
    <mergeCell ref="A26:J26"/>
    <mergeCell ref="A31:J31"/>
    <mergeCell ref="A45:J45"/>
  </mergeCells>
  <hyperlinks>
    <hyperlink ref="F1" r:id="rId1"/>
    <hyperlink ref="H86" r:id="rId2" display="www.atservis-vyroba-kuchyni.cz"/>
  </hyperlinks>
  <pageMargins left="0.40555555555555556" right="0.39097222222222222" top="0.26250000000000001" bottom="0.3347222222222222" header="0.51180555555555551" footer="0.51180555555555551"/>
  <pageSetup paperSize="9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25" workbookViewId="0">
      <selection activeCell="I45" sqref="I45"/>
    </sheetView>
  </sheetViews>
  <sheetFormatPr defaultRowHeight="12.75"/>
  <cols>
    <col min="1" max="1" width="3.85546875" customWidth="1"/>
    <col min="2" max="2" width="6.7109375" customWidth="1"/>
    <col min="3" max="3" width="20" customWidth="1"/>
    <col min="4" max="8" width="11.7109375" customWidth="1"/>
    <col min="9" max="9" width="6" style="212" customWidth="1"/>
    <col min="10" max="10" width="8.42578125" customWidth="1"/>
  </cols>
  <sheetData>
    <row r="1" spans="1:10" ht="21" customHeight="1">
      <c r="A1" s="108" t="s">
        <v>66</v>
      </c>
      <c r="B1" s="110"/>
      <c r="C1" s="111"/>
      <c r="D1" s="111"/>
      <c r="E1" s="111"/>
      <c r="F1" s="111"/>
      <c r="G1" s="111"/>
      <c r="H1" s="112"/>
      <c r="I1" s="213"/>
    </row>
    <row r="2" spans="1:10">
      <c r="A2" s="119"/>
      <c r="B2" s="119"/>
      <c r="C2" s="120"/>
      <c r="D2" s="126"/>
      <c r="E2" s="21"/>
      <c r="F2" s="19"/>
      <c r="G2" s="21"/>
      <c r="H2" s="214"/>
      <c r="I2" s="215"/>
    </row>
    <row r="3" spans="1:10" ht="15" customHeight="1">
      <c r="A3" s="113"/>
      <c r="B3" s="113"/>
      <c r="C3" s="216" t="s">
        <v>110</v>
      </c>
      <c r="D3" s="217">
        <v>1.28</v>
      </c>
      <c r="E3" s="218">
        <v>1.22</v>
      </c>
      <c r="F3" s="218">
        <v>1.1499999999999999</v>
      </c>
      <c r="G3" s="218">
        <v>1.1299999999999999</v>
      </c>
      <c r="H3" s="218">
        <v>1.1100000000000001</v>
      </c>
      <c r="I3" s="219" t="s">
        <v>111</v>
      </c>
    </row>
    <row r="4" spans="1:10" ht="15" customHeight="1">
      <c r="A4" s="113"/>
      <c r="B4" s="113"/>
      <c r="C4" s="121"/>
      <c r="D4" s="220" t="s">
        <v>67</v>
      </c>
      <c r="E4" s="221"/>
      <c r="F4" s="221"/>
      <c r="G4" s="221"/>
      <c r="H4" s="222"/>
      <c r="I4" s="223"/>
    </row>
    <row r="5" spans="1:10" ht="15" customHeight="1">
      <c r="A5" s="113"/>
      <c r="B5" s="113"/>
      <c r="C5" s="121"/>
      <c r="D5" s="128">
        <f>R_1*Obklad</f>
        <v>94.72</v>
      </c>
      <c r="E5" s="128">
        <f>R_2*Obklad</f>
        <v>90.28</v>
      </c>
      <c r="F5" s="128">
        <f>R_3*Obklad</f>
        <v>85.1</v>
      </c>
      <c r="G5" s="128">
        <f>R_4*Obklad</f>
        <v>83.61999999999999</v>
      </c>
      <c r="H5" s="128">
        <f>R_5*Obklad</f>
        <v>82.14</v>
      </c>
      <c r="I5" s="224">
        <v>74</v>
      </c>
    </row>
    <row r="6" spans="1:10" ht="15" customHeight="1">
      <c r="A6" s="225"/>
      <c r="B6" s="113"/>
      <c r="C6" s="121"/>
      <c r="D6" s="122"/>
      <c r="E6" s="123"/>
      <c r="F6" s="132"/>
      <c r="G6" s="123"/>
      <c r="H6" s="124"/>
      <c r="I6" s="226"/>
    </row>
    <row r="7" spans="1:10" ht="15" customHeight="1">
      <c r="A7" s="225"/>
      <c r="B7" s="113"/>
      <c r="C7" s="127"/>
      <c r="D7" s="154">
        <f>1.19*D5</f>
        <v>112.71679999999999</v>
      </c>
      <c r="E7" s="154">
        <f>1.19*E5</f>
        <v>107.4332</v>
      </c>
      <c r="F7" s="154">
        <f>1.19*F5</f>
        <v>101.26899999999999</v>
      </c>
      <c r="G7" s="154">
        <f>1.19*G5</f>
        <v>99.507799999999989</v>
      </c>
      <c r="H7" s="154">
        <f>1.19*H5</f>
        <v>97.746600000000001</v>
      </c>
      <c r="I7" s="213"/>
    </row>
    <row r="8" spans="1:10" ht="15" customHeight="1">
      <c r="A8" s="225"/>
      <c r="B8" s="113"/>
      <c r="C8" s="127"/>
      <c r="D8" s="227"/>
      <c r="E8" s="132"/>
      <c r="F8" s="132"/>
      <c r="G8" s="132"/>
      <c r="H8" s="133"/>
      <c r="I8" s="228"/>
    </row>
    <row r="9" spans="1:10" ht="15" customHeight="1">
      <c r="A9" s="225"/>
      <c r="B9" s="113"/>
      <c r="C9" s="127"/>
      <c r="D9" s="229"/>
      <c r="E9" s="230"/>
      <c r="F9" s="230"/>
      <c r="G9" s="230"/>
      <c r="H9" s="231"/>
      <c r="I9" s="228"/>
    </row>
    <row r="10" spans="1:10" ht="25.5">
      <c r="A10" s="232"/>
      <c r="B10" s="109" t="s">
        <v>112</v>
      </c>
      <c r="C10" s="111"/>
      <c r="D10" s="111"/>
      <c r="E10" s="233"/>
      <c r="F10" s="233"/>
      <c r="G10" s="233"/>
      <c r="H10" s="233"/>
      <c r="I10" s="234" t="s">
        <v>113</v>
      </c>
      <c r="J10" s="235"/>
    </row>
    <row r="11" spans="1:10">
      <c r="A11" s="236" t="s">
        <v>114</v>
      </c>
      <c r="B11" s="237">
        <v>12.5</v>
      </c>
      <c r="C11" s="238" t="s">
        <v>115</v>
      </c>
      <c r="D11" s="239" t="s">
        <v>67</v>
      </c>
      <c r="E11" s="240"/>
      <c r="F11" s="240"/>
      <c r="G11" s="240"/>
      <c r="H11" s="241"/>
      <c r="I11" s="223"/>
    </row>
    <row r="12" spans="1:10">
      <c r="A12" s="242"/>
      <c r="B12" s="243"/>
      <c r="C12" s="244" t="s">
        <v>116</v>
      </c>
      <c r="D12" s="128"/>
      <c r="E12" s="129"/>
      <c r="F12" s="129"/>
      <c r="G12" s="129"/>
      <c r="H12" s="130"/>
      <c r="I12" s="139">
        <v>185</v>
      </c>
    </row>
    <row r="13" spans="1:10">
      <c r="A13" s="245" t="s">
        <v>26</v>
      </c>
      <c r="B13" s="237">
        <v>12.5</v>
      </c>
      <c r="C13" s="246" t="s">
        <v>115</v>
      </c>
      <c r="D13" s="122"/>
      <c r="E13" s="123"/>
      <c r="F13" s="123"/>
      <c r="G13" s="123"/>
      <c r="H13" s="124"/>
      <c r="I13" s="125"/>
    </row>
    <row r="14" spans="1:10">
      <c r="A14" s="242"/>
      <c r="B14" s="243"/>
      <c r="C14" s="244" t="s">
        <v>116</v>
      </c>
      <c r="D14" s="128"/>
      <c r="E14" s="129"/>
      <c r="F14" s="129"/>
      <c r="G14" s="129"/>
      <c r="H14" s="130"/>
      <c r="I14" s="247">
        <v>124</v>
      </c>
    </row>
    <row r="15" spans="1:10">
      <c r="A15" s="245" t="s">
        <v>69</v>
      </c>
      <c r="B15" s="237">
        <v>12.5</v>
      </c>
      <c r="C15" s="246" t="s">
        <v>115</v>
      </c>
      <c r="D15" s="122"/>
      <c r="E15" s="123"/>
      <c r="F15" s="123"/>
      <c r="G15" s="123"/>
      <c r="H15" s="124"/>
      <c r="I15" s="139"/>
    </row>
    <row r="16" spans="1:10">
      <c r="A16" s="242"/>
      <c r="B16" s="243"/>
      <c r="C16" s="244" t="s">
        <v>116</v>
      </c>
      <c r="D16" s="248"/>
      <c r="E16" s="249"/>
      <c r="F16" s="249"/>
      <c r="G16" s="249"/>
      <c r="H16" s="156"/>
      <c r="I16" s="250">
        <v>116</v>
      </c>
    </row>
    <row r="17" spans="1:10">
      <c r="A17" s="245" t="s">
        <v>31</v>
      </c>
      <c r="B17" s="237">
        <v>12.5</v>
      </c>
      <c r="C17" s="246" t="s">
        <v>115</v>
      </c>
      <c r="D17" s="122"/>
      <c r="E17" s="123"/>
      <c r="F17" s="123"/>
      <c r="G17" s="123"/>
      <c r="H17" s="124"/>
      <c r="I17" s="139"/>
    </row>
    <row r="18" spans="1:10">
      <c r="A18" s="242"/>
      <c r="B18" s="243"/>
      <c r="C18" s="244" t="s">
        <v>116</v>
      </c>
      <c r="D18" s="248"/>
      <c r="E18" s="249"/>
      <c r="F18" s="249"/>
      <c r="G18" s="249"/>
      <c r="H18" s="156"/>
      <c r="I18" s="250">
        <v>96</v>
      </c>
    </row>
    <row r="19" spans="1:10">
      <c r="A19" s="245" t="s">
        <v>26</v>
      </c>
      <c r="B19" s="151">
        <v>16</v>
      </c>
      <c r="C19" s="246" t="s">
        <v>117</v>
      </c>
      <c r="D19" s="220"/>
      <c r="E19" s="221"/>
      <c r="F19" s="221"/>
      <c r="G19" s="221"/>
      <c r="H19" s="222"/>
      <c r="I19" s="125"/>
    </row>
    <row r="20" spans="1:10">
      <c r="A20" s="242"/>
      <c r="B20" s="243"/>
      <c r="C20" s="244" t="s">
        <v>116</v>
      </c>
      <c r="D20" s="248"/>
      <c r="E20" s="249"/>
      <c r="F20" s="249"/>
      <c r="G20" s="249"/>
      <c r="H20" s="156"/>
      <c r="I20" s="250">
        <v>164</v>
      </c>
    </row>
    <row r="21" spans="1:10">
      <c r="A21" s="245" t="s">
        <v>26</v>
      </c>
      <c r="B21" s="151">
        <v>19</v>
      </c>
      <c r="C21" s="246" t="s">
        <v>117</v>
      </c>
      <c r="D21" s="220"/>
      <c r="E21" s="221"/>
      <c r="F21" s="221"/>
      <c r="G21" s="221"/>
      <c r="H21" s="222"/>
      <c r="I21" s="125"/>
    </row>
    <row r="22" spans="1:10">
      <c r="A22" s="242"/>
      <c r="B22" s="243"/>
      <c r="C22" s="244" t="s">
        <v>116</v>
      </c>
      <c r="D22" s="248"/>
      <c r="E22" s="249"/>
      <c r="F22" s="249"/>
      <c r="G22" s="249"/>
      <c r="H22" s="156"/>
      <c r="I22" s="250">
        <v>184</v>
      </c>
    </row>
    <row r="23" spans="1:10">
      <c r="A23" s="210"/>
      <c r="B23" s="210"/>
      <c r="C23" s="141"/>
      <c r="D23" s="129"/>
      <c r="E23" s="129"/>
      <c r="F23" s="129"/>
      <c r="G23" s="129"/>
      <c r="H23" s="129"/>
      <c r="I23" s="250"/>
    </row>
    <row r="24" spans="1:10" ht="15.75">
      <c r="A24" s="199"/>
      <c r="B24" s="199"/>
      <c r="C24" s="199"/>
      <c r="D24" s="218">
        <v>1.22</v>
      </c>
      <c r="E24" s="218">
        <v>1.1499999999999999</v>
      </c>
      <c r="F24" s="218">
        <v>1.1299999999999999</v>
      </c>
      <c r="G24" s="218">
        <v>1.1100000000000001</v>
      </c>
      <c r="H24" s="218">
        <v>1.0900000000000001</v>
      </c>
      <c r="I24" s="251" t="s">
        <v>118</v>
      </c>
    </row>
    <row r="25" spans="1:10" ht="18">
      <c r="A25" s="252"/>
      <c r="B25" s="109" t="s">
        <v>119</v>
      </c>
      <c r="C25" s="253"/>
      <c r="D25" s="254"/>
      <c r="E25" s="255"/>
      <c r="F25" s="256"/>
      <c r="G25" s="256"/>
      <c r="H25" s="256"/>
      <c r="I25" s="257" t="s">
        <v>113</v>
      </c>
      <c r="J25" s="223"/>
    </row>
    <row r="26" spans="1:10">
      <c r="A26" s="134" t="s">
        <v>16</v>
      </c>
      <c r="B26" s="135" t="s">
        <v>18</v>
      </c>
      <c r="C26" s="258" t="s">
        <v>120</v>
      </c>
      <c r="D26" s="150"/>
      <c r="E26" s="150"/>
      <c r="F26" s="259"/>
      <c r="G26" s="150"/>
      <c r="H26" s="118"/>
      <c r="I26" s="223"/>
    </row>
    <row r="27" spans="1:10">
      <c r="A27" s="134" t="s">
        <v>44</v>
      </c>
      <c r="B27" s="113" t="s">
        <v>121</v>
      </c>
      <c r="C27" s="121" t="s">
        <v>122</v>
      </c>
      <c r="D27" s="128"/>
      <c r="E27" s="129"/>
      <c r="F27" s="129"/>
      <c r="G27" s="129"/>
      <c r="H27" s="130"/>
      <c r="I27" s="260">
        <v>269</v>
      </c>
    </row>
    <row r="28" spans="1:10">
      <c r="A28" s="134" t="s">
        <v>44</v>
      </c>
      <c r="B28" s="113" t="s">
        <v>123</v>
      </c>
      <c r="C28" s="121" t="s">
        <v>122</v>
      </c>
      <c r="D28" s="128"/>
      <c r="E28" s="129"/>
      <c r="F28" s="129"/>
      <c r="G28" s="129"/>
      <c r="H28" s="130"/>
      <c r="I28" s="260">
        <v>259</v>
      </c>
    </row>
    <row r="29" spans="1:10">
      <c r="A29" s="134" t="s">
        <v>44</v>
      </c>
      <c r="B29" s="113" t="s">
        <v>124</v>
      </c>
      <c r="C29" s="121" t="s">
        <v>122</v>
      </c>
      <c r="D29" s="128"/>
      <c r="E29" s="129"/>
      <c r="F29" s="129"/>
      <c r="G29" s="129"/>
      <c r="H29" s="130"/>
      <c r="I29" s="260">
        <v>247</v>
      </c>
    </row>
    <row r="30" spans="1:10">
      <c r="A30" s="134" t="s">
        <v>69</v>
      </c>
      <c r="B30" s="113" t="s">
        <v>124</v>
      </c>
      <c r="C30" s="121" t="s">
        <v>122</v>
      </c>
      <c r="D30" s="128"/>
      <c r="E30" s="129"/>
      <c r="F30" s="129"/>
      <c r="G30" s="129"/>
      <c r="H30" s="130"/>
      <c r="I30" s="260">
        <v>237</v>
      </c>
    </row>
    <row r="31" spans="1:10">
      <c r="A31" s="19"/>
      <c r="B31" s="21"/>
      <c r="C31" s="17"/>
      <c r="D31" s="128"/>
      <c r="E31" s="129"/>
      <c r="F31" s="129"/>
      <c r="G31" s="129"/>
      <c r="H31" s="130"/>
      <c r="I31" s="261"/>
    </row>
    <row r="32" spans="1:10" ht="18" customHeight="1">
      <c r="A32" s="262"/>
      <c r="B32" s="263"/>
    </row>
    <row r="33" spans="1:9" ht="25.5">
      <c r="A33" s="264"/>
      <c r="B33" s="167" t="s">
        <v>125</v>
      </c>
      <c r="C33" s="265"/>
      <c r="D33" s="265"/>
      <c r="E33" s="265"/>
      <c r="F33" s="265"/>
      <c r="G33" s="265"/>
      <c r="H33" s="265"/>
      <c r="I33" s="257"/>
    </row>
    <row r="34" spans="1:9">
      <c r="A34" s="266" t="s">
        <v>68</v>
      </c>
      <c r="B34" s="152">
        <v>19</v>
      </c>
      <c r="C34" s="267" t="s">
        <v>75</v>
      </c>
      <c r="D34" s="268"/>
      <c r="E34" s="269"/>
      <c r="F34" s="270"/>
      <c r="G34" s="271"/>
      <c r="H34" s="270"/>
      <c r="I34" s="272">
        <v>298</v>
      </c>
    </row>
    <row r="35" spans="1:9">
      <c r="A35" s="273" t="s">
        <v>68</v>
      </c>
      <c r="B35" s="274">
        <v>24</v>
      </c>
      <c r="C35" s="275" t="s">
        <v>76</v>
      </c>
      <c r="D35" s="276"/>
      <c r="E35" s="277"/>
      <c r="F35" s="277"/>
      <c r="G35" s="277"/>
      <c r="H35" s="277"/>
      <c r="I35" s="278">
        <v>330</v>
      </c>
    </row>
    <row r="36" spans="1:9">
      <c r="A36" s="279" t="s">
        <v>68</v>
      </c>
      <c r="B36" s="154">
        <v>24</v>
      </c>
      <c r="C36" s="141" t="s">
        <v>77</v>
      </c>
      <c r="D36" s="141"/>
      <c r="E36" s="122"/>
      <c r="F36" s="123"/>
      <c r="G36" s="280"/>
      <c r="H36" s="123"/>
      <c r="I36" s="281">
        <v>375</v>
      </c>
    </row>
    <row r="37" spans="1:9">
      <c r="A37" s="273" t="s">
        <v>78</v>
      </c>
      <c r="B37" s="274">
        <v>24</v>
      </c>
      <c r="C37" s="282" t="s">
        <v>77</v>
      </c>
      <c r="D37" s="282"/>
      <c r="E37" s="283"/>
      <c r="F37" s="277"/>
      <c r="G37" s="277"/>
      <c r="H37" s="277"/>
      <c r="I37" s="278">
        <v>519</v>
      </c>
    </row>
    <row r="38" spans="1:9">
      <c r="A38" s="279" t="s">
        <v>68</v>
      </c>
      <c r="B38" s="154">
        <v>19</v>
      </c>
      <c r="C38" s="141" t="s">
        <v>79</v>
      </c>
      <c r="D38" s="141"/>
      <c r="E38" s="122"/>
      <c r="F38" s="123"/>
      <c r="G38" s="280"/>
      <c r="H38" s="123"/>
      <c r="I38" s="281">
        <v>299</v>
      </c>
    </row>
    <row r="39" spans="1:9">
      <c r="A39" s="273" t="s">
        <v>68</v>
      </c>
      <c r="B39" s="154">
        <v>19</v>
      </c>
      <c r="C39" s="141" t="s">
        <v>80</v>
      </c>
      <c r="D39" s="141"/>
      <c r="E39" s="283"/>
      <c r="F39" s="277"/>
      <c r="G39" s="277"/>
      <c r="H39" s="277"/>
      <c r="I39" s="278">
        <v>299</v>
      </c>
    </row>
    <row r="40" spans="1:9">
      <c r="A40" s="279" t="s">
        <v>68</v>
      </c>
      <c r="B40" s="284">
        <v>34</v>
      </c>
      <c r="C40" s="285" t="s">
        <v>81</v>
      </c>
      <c r="D40" s="286"/>
      <c r="E40" s="211"/>
      <c r="F40" s="123"/>
      <c r="G40" s="280"/>
      <c r="H40" s="123"/>
      <c r="I40" s="281">
        <v>593</v>
      </c>
    </row>
    <row r="41" spans="1:9">
      <c r="A41" s="273" t="s">
        <v>78</v>
      </c>
      <c r="B41" s="274">
        <v>34</v>
      </c>
      <c r="C41" s="275" t="s">
        <v>81</v>
      </c>
      <c r="D41" s="287"/>
      <c r="E41" s="277"/>
      <c r="F41" s="277"/>
      <c r="G41" s="277"/>
      <c r="H41" s="277"/>
      <c r="I41" s="278">
        <v>793</v>
      </c>
    </row>
    <row r="42" spans="1:9">
      <c r="A42" s="279" t="s">
        <v>68</v>
      </c>
      <c r="B42" s="154">
        <v>24</v>
      </c>
      <c r="C42" s="141" t="s">
        <v>82</v>
      </c>
      <c r="D42" s="288"/>
      <c r="E42" s="289"/>
      <c r="F42" s="290"/>
      <c r="G42" s="271"/>
      <c r="H42" s="290"/>
      <c r="I42" s="272">
        <v>419</v>
      </c>
    </row>
    <row r="43" spans="1:9">
      <c r="A43" s="291" t="s">
        <v>78</v>
      </c>
      <c r="B43" s="274">
        <v>23</v>
      </c>
      <c r="C43" s="275" t="s">
        <v>82</v>
      </c>
      <c r="D43" s="287"/>
      <c r="E43" s="292"/>
      <c r="F43" s="277"/>
      <c r="G43" s="277"/>
      <c r="H43" s="277"/>
      <c r="I43" s="278">
        <v>680</v>
      </c>
    </row>
    <row r="44" spans="1:9">
      <c r="A44" s="199"/>
      <c r="B44" s="199"/>
      <c r="C44" s="199"/>
    </row>
    <row r="45" spans="1:9" ht="18">
      <c r="A45" s="108"/>
      <c r="B45" s="109" t="s">
        <v>126</v>
      </c>
      <c r="C45" s="109"/>
      <c r="D45" s="109"/>
      <c r="E45" s="293"/>
      <c r="F45" s="293"/>
      <c r="G45" s="293"/>
      <c r="H45" s="293"/>
      <c r="I45" s="213"/>
    </row>
    <row r="46" spans="1:9">
      <c r="A46" s="169" t="s">
        <v>83</v>
      </c>
      <c r="B46" s="170"/>
      <c r="C46" s="170"/>
      <c r="D46" s="171"/>
      <c r="E46" s="140" t="s">
        <v>84</v>
      </c>
      <c r="F46" s="140" t="s">
        <v>15</v>
      </c>
      <c r="G46" s="172"/>
      <c r="H46" s="172"/>
      <c r="I46" s="213"/>
    </row>
    <row r="47" spans="1:9">
      <c r="A47" s="294" t="s">
        <v>85</v>
      </c>
      <c r="B47" s="295"/>
      <c r="C47" s="296" t="s">
        <v>127</v>
      </c>
      <c r="D47" s="297">
        <v>1.6</v>
      </c>
      <c r="E47" s="298">
        <v>1.46</v>
      </c>
      <c r="F47" s="298">
        <v>1.28</v>
      </c>
      <c r="G47" s="298">
        <v>1.23</v>
      </c>
      <c r="H47" s="298">
        <v>1.2</v>
      </c>
      <c r="I47" s="257" t="s">
        <v>113</v>
      </c>
    </row>
    <row r="48" spans="1:9">
      <c r="A48" s="120"/>
      <c r="B48" s="120"/>
      <c r="C48" s="299" t="s">
        <v>86</v>
      </c>
      <c r="D48" s="114"/>
      <c r="E48" s="300"/>
      <c r="F48" s="300"/>
      <c r="G48" s="300"/>
      <c r="H48" s="300"/>
      <c r="I48" s="168">
        <v>57</v>
      </c>
    </row>
    <row r="49" spans="1:9">
      <c r="A49" s="121"/>
      <c r="B49" s="121"/>
      <c r="C49" s="225" t="s">
        <v>87</v>
      </c>
      <c r="D49" s="126"/>
      <c r="E49" s="301"/>
      <c r="F49" s="301"/>
      <c r="G49" s="301"/>
      <c r="H49" s="301"/>
      <c r="I49" s="168">
        <v>37</v>
      </c>
    </row>
    <row r="50" spans="1:9">
      <c r="A50" s="121"/>
      <c r="B50" s="121">
        <v>57211</v>
      </c>
      <c r="C50" s="225" t="s">
        <v>88</v>
      </c>
      <c r="D50" s="126"/>
      <c r="E50" s="301"/>
      <c r="F50" s="301"/>
      <c r="G50" s="301"/>
      <c r="H50" s="301"/>
      <c r="I50" s="168">
        <v>83</v>
      </c>
    </row>
    <row r="51" spans="1:9">
      <c r="A51" s="121"/>
      <c r="B51" s="121">
        <v>57221</v>
      </c>
      <c r="C51" s="225" t="s">
        <v>89</v>
      </c>
      <c r="D51" s="126"/>
      <c r="E51" s="301"/>
      <c r="F51" s="301"/>
      <c r="G51" s="301"/>
      <c r="H51" s="301"/>
      <c r="I51" s="168">
        <v>91</v>
      </c>
    </row>
    <row r="52" spans="1:9">
      <c r="A52" s="121"/>
      <c r="B52" s="121"/>
      <c r="C52" s="225" t="s">
        <v>90</v>
      </c>
      <c r="D52" s="126"/>
      <c r="E52" s="302"/>
      <c r="F52" s="302"/>
      <c r="G52" s="302"/>
      <c r="H52" s="302"/>
      <c r="I52" s="168">
        <v>83</v>
      </c>
    </row>
    <row r="53" spans="1:9">
      <c r="A53" s="303"/>
      <c r="B53" s="120" t="s">
        <v>128</v>
      </c>
      <c r="C53" s="153"/>
      <c r="D53" s="304"/>
      <c r="E53" s="301"/>
      <c r="F53" s="130"/>
      <c r="G53" s="301"/>
      <c r="H53" s="301"/>
      <c r="I53" s="305">
        <v>40</v>
      </c>
    </row>
    <row r="54" spans="1:9">
      <c r="A54" s="306"/>
      <c r="B54" s="121" t="s">
        <v>129</v>
      </c>
      <c r="C54" s="17"/>
      <c r="D54" s="131"/>
      <c r="E54" s="301"/>
      <c r="F54" s="130"/>
      <c r="G54" s="301"/>
      <c r="H54" s="301"/>
      <c r="I54" s="305">
        <v>44</v>
      </c>
    </row>
    <row r="55" spans="1:9">
      <c r="A55" s="199"/>
      <c r="B55" s="199"/>
      <c r="C55" s="199"/>
      <c r="I55"/>
    </row>
    <row r="56" spans="1:9">
      <c r="A56" s="199"/>
      <c r="B56" s="199"/>
      <c r="C56" s="199"/>
    </row>
    <row r="57" spans="1:9">
      <c r="A57" s="199"/>
      <c r="B57" s="199"/>
      <c r="C57" s="199"/>
    </row>
    <row r="58" spans="1:9">
      <c r="A58" s="199"/>
      <c r="B58" s="199"/>
      <c r="C58" s="199"/>
    </row>
    <row r="59" spans="1:9">
      <c r="A59" s="199"/>
      <c r="B59" s="199"/>
      <c r="C59" s="199"/>
    </row>
    <row r="60" spans="1:9">
      <c r="A60" s="199"/>
      <c r="B60" s="199"/>
      <c r="C60" s="199"/>
    </row>
    <row r="61" spans="1:9">
      <c r="A61" s="199"/>
      <c r="B61" s="199"/>
      <c r="C61" s="199"/>
    </row>
    <row r="62" spans="1:9">
      <c r="A62" s="199"/>
      <c r="B62" s="199"/>
      <c r="C62" s="199"/>
    </row>
    <row r="63" spans="1:9">
      <c r="A63" s="199"/>
      <c r="B63" s="199"/>
      <c r="C63" s="199"/>
    </row>
    <row r="64" spans="1:9">
      <c r="A64" s="199"/>
      <c r="B64" s="199"/>
      <c r="C64" s="199"/>
    </row>
    <row r="65" spans="1:3">
      <c r="A65" s="199"/>
      <c r="B65" s="199"/>
      <c r="C65" s="199"/>
    </row>
    <row r="66" spans="1:3">
      <c r="A66" s="199"/>
      <c r="B66" s="199"/>
      <c r="C66" s="199"/>
    </row>
    <row r="67" spans="1:3">
      <c r="A67" s="199"/>
      <c r="B67" s="199"/>
      <c r="C67" s="199"/>
    </row>
    <row r="68" spans="1:3">
      <c r="A68" s="199"/>
      <c r="B68" s="199"/>
      <c r="C68" s="199"/>
    </row>
    <row r="69" spans="1:3">
      <c r="A69" s="199"/>
      <c r="B69" s="199"/>
      <c r="C69" s="199"/>
    </row>
    <row r="70" spans="1:3">
      <c r="A70" s="199"/>
      <c r="B70" s="199"/>
      <c r="C70" s="199"/>
    </row>
    <row r="71" spans="1:3">
      <c r="A71" s="199"/>
      <c r="B71" s="199"/>
      <c r="C71" s="199"/>
    </row>
    <row r="72" spans="1:3">
      <c r="A72" s="199"/>
      <c r="B72" s="199"/>
      <c r="C72" s="199"/>
    </row>
    <row r="73" spans="1:3">
      <c r="A73" s="199"/>
      <c r="B73" s="199"/>
      <c r="C73" s="199"/>
    </row>
    <row r="74" spans="1:3">
      <c r="A74" s="199"/>
      <c r="B74" s="199"/>
      <c r="C74" s="199"/>
    </row>
    <row r="75" spans="1:3">
      <c r="A75" s="199"/>
      <c r="B75" s="199"/>
      <c r="C75" s="199"/>
    </row>
    <row r="76" spans="1:3">
      <c r="A76" s="199"/>
      <c r="B76" s="199"/>
      <c r="C76" s="199"/>
    </row>
    <row r="77" spans="1:3">
      <c r="A77" s="199"/>
      <c r="B77" s="199"/>
      <c r="C77" s="199"/>
    </row>
    <row r="78" spans="1:3">
      <c r="A78" s="199"/>
      <c r="B78" s="199"/>
      <c r="C78" s="199"/>
    </row>
    <row r="79" spans="1:3">
      <c r="A79" s="199"/>
      <c r="B79" s="199"/>
      <c r="C79" s="199"/>
    </row>
    <row r="80" spans="1:3">
      <c r="A80" s="199"/>
      <c r="B80" s="199"/>
      <c r="C80" s="199"/>
    </row>
    <row r="81" spans="1:3">
      <c r="A81" s="199"/>
      <c r="B81" s="199"/>
      <c r="C81" s="199"/>
    </row>
    <row r="82" spans="1:3">
      <c r="A82" s="199"/>
      <c r="B82" s="199"/>
      <c r="C82" s="199"/>
    </row>
    <row r="83" spans="1:3">
      <c r="A83" s="199"/>
      <c r="B83" s="199"/>
      <c r="C83" s="199"/>
    </row>
    <row r="84" spans="1:3">
      <c r="A84" s="199"/>
      <c r="B84" s="199"/>
      <c r="C84" s="199"/>
    </row>
    <row r="85" spans="1:3">
      <c r="A85" s="199"/>
      <c r="B85" s="199"/>
      <c r="C85" s="199"/>
    </row>
    <row r="86" spans="1:3">
      <c r="A86" s="199"/>
      <c r="B86" s="199"/>
      <c r="C86" s="199"/>
    </row>
    <row r="87" spans="1:3">
      <c r="A87" s="199"/>
      <c r="B87" s="199"/>
      <c r="C87" s="199"/>
    </row>
    <row r="88" spans="1:3">
      <c r="A88" s="199"/>
      <c r="B88" s="199"/>
      <c r="C88" s="199"/>
    </row>
    <row r="89" spans="1:3">
      <c r="A89" s="199"/>
      <c r="B89" s="199"/>
      <c r="C89" s="199"/>
    </row>
    <row r="90" spans="1:3">
      <c r="A90" s="199"/>
      <c r="B90" s="199"/>
      <c r="C90" s="199"/>
    </row>
    <row r="91" spans="1:3">
      <c r="A91" s="199"/>
      <c r="B91" s="199"/>
      <c r="C91" s="199"/>
    </row>
    <row r="92" spans="1:3">
      <c r="A92" s="199"/>
      <c r="B92" s="199"/>
      <c r="C92" s="199"/>
    </row>
    <row r="93" spans="1:3">
      <c r="A93" s="199"/>
      <c r="B93" s="199"/>
      <c r="C93" s="199"/>
    </row>
    <row r="94" spans="1:3">
      <c r="A94" s="199"/>
      <c r="B94" s="199"/>
      <c r="C94" s="199"/>
    </row>
    <row r="95" spans="1:3">
      <c r="A95" s="199"/>
      <c r="B95" s="199"/>
      <c r="C95" s="199"/>
    </row>
    <row r="96" spans="1:3">
      <c r="A96" s="199"/>
      <c r="B96" s="199"/>
      <c r="C96" s="199"/>
    </row>
    <row r="97" spans="1:3">
      <c r="A97" s="199"/>
      <c r="B97" s="199"/>
      <c r="C97" s="199"/>
    </row>
    <row r="98" spans="1:3">
      <c r="A98" s="199"/>
      <c r="B98" s="199"/>
      <c r="C98" s="199"/>
    </row>
    <row r="99" spans="1:3">
      <c r="A99" s="199"/>
      <c r="B99" s="199"/>
      <c r="C99" s="199"/>
    </row>
    <row r="100" spans="1:3">
      <c r="A100" s="199"/>
      <c r="B100" s="199"/>
      <c r="C100" s="199"/>
    </row>
    <row r="101" spans="1:3">
      <c r="A101" s="199"/>
      <c r="B101" s="199"/>
      <c r="C101" s="199"/>
    </row>
    <row r="102" spans="1:3">
      <c r="A102" s="199"/>
      <c r="B102" s="199"/>
      <c r="C102" s="199"/>
    </row>
    <row r="103" spans="1:3">
      <c r="A103" s="199"/>
      <c r="B103" s="199"/>
      <c r="C103" s="199"/>
    </row>
    <row r="104" spans="1:3">
      <c r="A104" s="199"/>
      <c r="B104" s="199"/>
      <c r="C104" s="199"/>
    </row>
    <row r="105" spans="1:3">
      <c r="A105" s="199"/>
      <c r="B105" s="199"/>
      <c r="C105" s="199"/>
    </row>
    <row r="106" spans="1:3">
      <c r="A106" s="199"/>
      <c r="B106" s="199"/>
      <c r="C106" s="199"/>
    </row>
    <row r="107" spans="1:3">
      <c r="A107" s="199"/>
      <c r="B107" s="199"/>
      <c r="C107" s="199"/>
    </row>
    <row r="108" spans="1:3">
      <c r="A108" s="199"/>
      <c r="B108" s="199"/>
      <c r="C108" s="199"/>
    </row>
    <row r="109" spans="1:3">
      <c r="A109" s="199"/>
      <c r="B109" s="199"/>
      <c r="C109" s="199"/>
    </row>
    <row r="110" spans="1:3">
      <c r="A110" s="199"/>
      <c r="B110" s="199"/>
      <c r="C110" s="199"/>
    </row>
    <row r="111" spans="1:3">
      <c r="A111" s="199"/>
      <c r="B111" s="199"/>
      <c r="C111" s="199"/>
    </row>
    <row r="112" spans="1:3">
      <c r="A112" s="199"/>
      <c r="B112" s="199"/>
      <c r="C112" s="199"/>
    </row>
    <row r="113" spans="1:3">
      <c r="A113" s="199"/>
      <c r="B113" s="199"/>
      <c r="C113" s="199"/>
    </row>
    <row r="114" spans="1:3">
      <c r="A114" s="199"/>
      <c r="B114" s="199"/>
      <c r="C114" s="199"/>
    </row>
    <row r="115" spans="1:3">
      <c r="A115" s="199"/>
      <c r="B115" s="199"/>
      <c r="C115" s="199"/>
    </row>
    <row r="116" spans="1:3">
      <c r="A116" s="199"/>
      <c r="B116" s="199"/>
      <c r="C116" s="199"/>
    </row>
    <row r="117" spans="1:3">
      <c r="A117" s="199"/>
      <c r="B117" s="199"/>
      <c r="C117" s="199"/>
    </row>
    <row r="118" spans="1:3">
      <c r="A118" s="199"/>
      <c r="B118" s="199"/>
      <c r="C118" s="199"/>
    </row>
    <row r="119" spans="1:3">
      <c r="A119" s="199"/>
      <c r="B119" s="199"/>
      <c r="C119" s="199"/>
    </row>
    <row r="120" spans="1:3">
      <c r="A120" s="199"/>
      <c r="B120" s="199"/>
      <c r="C120" s="199"/>
    </row>
    <row r="121" spans="1:3">
      <c r="A121" s="199"/>
      <c r="B121" s="199"/>
      <c r="C121" s="199"/>
    </row>
    <row r="122" spans="1:3">
      <c r="A122" s="199"/>
      <c r="B122" s="199"/>
      <c r="C122" s="199"/>
    </row>
    <row r="123" spans="1:3">
      <c r="A123" s="199"/>
      <c r="B123" s="199"/>
      <c r="C123" s="19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42" workbookViewId="0">
      <selection activeCell="I1" sqref="I1"/>
    </sheetView>
  </sheetViews>
  <sheetFormatPr defaultRowHeight="12.75"/>
  <cols>
    <col min="2" max="2" width="9.5703125" customWidth="1"/>
    <col min="3" max="3" width="11.140625" customWidth="1"/>
    <col min="5" max="5" width="8.28515625" customWidth="1"/>
    <col min="6" max="9" width="10.7109375" customWidth="1"/>
    <col min="10" max="10" width="12" customWidth="1"/>
    <col min="11" max="11" width="0" style="102" hidden="1" customWidth="1"/>
    <col min="12" max="15" width="0" hidden="1" customWidth="1"/>
  </cols>
  <sheetData>
    <row r="1" spans="1:13" ht="15.75">
      <c r="A1" s="436" t="s">
        <v>130</v>
      </c>
      <c r="B1" s="436"/>
      <c r="C1" s="436"/>
      <c r="D1" s="104"/>
      <c r="E1" s="104"/>
      <c r="F1" s="104"/>
      <c r="G1" s="105" t="s">
        <v>192</v>
      </c>
      <c r="H1" s="103"/>
      <c r="I1" s="313">
        <v>42801</v>
      </c>
      <c r="J1" s="106" t="s">
        <v>134</v>
      </c>
      <c r="K1" s="107"/>
      <c r="L1" s="102">
        <v>1.03</v>
      </c>
      <c r="M1" t="s">
        <v>65</v>
      </c>
    </row>
    <row r="2" spans="1:13" ht="25.5">
      <c r="A2" s="307" t="s">
        <v>135</v>
      </c>
      <c r="B2" s="308"/>
      <c r="C2" s="309"/>
      <c r="D2" s="111"/>
      <c r="E2" s="111"/>
      <c r="F2" s="111"/>
      <c r="G2" s="111"/>
      <c r="H2" s="111"/>
      <c r="I2" s="111"/>
      <c r="J2" s="112"/>
      <c r="K2" s="107"/>
    </row>
    <row r="3" spans="1:13" ht="18.75" customHeight="1">
      <c r="A3" s="157" t="s">
        <v>136</v>
      </c>
      <c r="B3" s="11"/>
      <c r="C3" s="12"/>
      <c r="D3" s="91"/>
      <c r="E3" s="29"/>
      <c r="F3" s="15"/>
      <c r="G3" s="15"/>
      <c r="H3" s="91"/>
      <c r="I3" s="29"/>
      <c r="J3" s="22"/>
      <c r="K3" s="139"/>
    </row>
    <row r="4" spans="1:13" ht="18.75" customHeight="1">
      <c r="A4" s="314" t="s">
        <v>137</v>
      </c>
      <c r="B4" s="11"/>
      <c r="C4" s="12"/>
      <c r="D4" s="91"/>
      <c r="E4" s="29"/>
      <c r="F4" s="15"/>
      <c r="G4" s="15"/>
      <c r="H4" s="91"/>
      <c r="I4" s="29"/>
      <c r="J4" s="22"/>
      <c r="K4" s="139"/>
    </row>
    <row r="5" spans="1:13" ht="18.75" customHeight="1">
      <c r="A5" s="314" t="s">
        <v>138</v>
      </c>
      <c r="B5" s="11"/>
      <c r="C5" s="12"/>
      <c r="D5" s="91"/>
      <c r="E5" s="29"/>
      <c r="F5" s="15"/>
      <c r="G5" s="15"/>
      <c r="H5" s="91"/>
      <c r="I5" s="29"/>
      <c r="J5" s="22"/>
      <c r="K5" s="139"/>
    </row>
    <row r="6" spans="1:13" ht="18.75" customHeight="1">
      <c r="A6" s="314" t="s">
        <v>139</v>
      </c>
      <c r="B6" s="11"/>
      <c r="C6" s="12"/>
      <c r="D6" s="91"/>
      <c r="E6" s="29"/>
      <c r="F6" s="15"/>
      <c r="G6" s="15"/>
      <c r="H6" s="91"/>
      <c r="I6" s="29"/>
      <c r="J6" s="22"/>
      <c r="K6" s="139"/>
    </row>
    <row r="7" spans="1:13" ht="18.75" customHeight="1">
      <c r="A7" s="314" t="s">
        <v>140</v>
      </c>
      <c r="B7" s="11"/>
      <c r="C7" s="12"/>
      <c r="D7" s="91"/>
      <c r="E7" s="29"/>
      <c r="F7" s="15"/>
      <c r="G7" s="15"/>
      <c r="H7" s="91"/>
      <c r="I7" s="29"/>
      <c r="J7" s="22"/>
      <c r="K7" s="139"/>
    </row>
    <row r="8" spans="1:13" ht="18.75" customHeight="1">
      <c r="A8" s="314" t="s">
        <v>141</v>
      </c>
      <c r="B8" s="11"/>
      <c r="C8" s="12"/>
      <c r="D8" s="91"/>
      <c r="E8" s="29"/>
      <c r="F8" s="15"/>
      <c r="G8" s="15"/>
      <c r="H8" s="91"/>
      <c r="I8" s="29"/>
      <c r="J8" s="22"/>
      <c r="K8" s="139"/>
    </row>
    <row r="9" spans="1:13" ht="18.75" customHeight="1">
      <c r="A9" s="314" t="s">
        <v>142</v>
      </c>
      <c r="B9" s="11"/>
      <c r="C9" s="12"/>
      <c r="D9" s="91"/>
      <c r="E9" s="29"/>
      <c r="F9" s="15"/>
      <c r="G9" s="15"/>
      <c r="H9" s="91"/>
      <c r="I9" s="29"/>
      <c r="J9" s="22"/>
      <c r="K9" s="139"/>
    </row>
    <row r="10" spans="1:13" ht="18.75" customHeight="1">
      <c r="A10" s="314" t="s">
        <v>143</v>
      </c>
      <c r="B10" s="11"/>
      <c r="C10" s="12"/>
      <c r="D10" s="91"/>
      <c r="E10" s="29"/>
      <c r="F10" s="15"/>
      <c r="G10" s="15"/>
      <c r="H10" s="91"/>
      <c r="I10" s="29"/>
      <c r="J10" s="22"/>
      <c r="K10" s="139"/>
    </row>
    <row r="11" spans="1:13" ht="18.75" customHeight="1">
      <c r="A11" s="314" t="s">
        <v>144</v>
      </c>
      <c r="B11" s="11"/>
      <c r="C11" s="12"/>
      <c r="D11" s="91"/>
      <c r="E11" s="29"/>
      <c r="F11" s="15"/>
      <c r="G11" s="15"/>
      <c r="H11" s="91"/>
      <c r="I11" s="29"/>
      <c r="J11" s="22"/>
      <c r="K11" s="139"/>
    </row>
    <row r="12" spans="1:13" ht="18.75" customHeight="1">
      <c r="A12" s="314" t="s">
        <v>145</v>
      </c>
      <c r="B12" s="11"/>
      <c r="C12" s="12"/>
      <c r="D12" s="91"/>
      <c r="E12" s="29"/>
      <c r="F12" s="15"/>
      <c r="G12" s="15"/>
      <c r="H12" s="91"/>
      <c r="I12" s="29"/>
      <c r="J12" s="22"/>
      <c r="K12" s="139"/>
    </row>
    <row r="13" spans="1:13" ht="18.75" customHeight="1">
      <c r="A13" s="315" t="s">
        <v>146</v>
      </c>
      <c r="B13" s="11"/>
      <c r="C13" s="28" t="s">
        <v>147</v>
      </c>
      <c r="D13" s="91"/>
      <c r="E13" s="29"/>
      <c r="F13" s="15"/>
      <c r="G13" s="15"/>
      <c r="H13" s="91"/>
      <c r="I13" s="29"/>
      <c r="J13" s="22"/>
      <c r="K13" s="139"/>
    </row>
    <row r="14" spans="1:13" ht="18.75" customHeight="1">
      <c r="A14" s="315"/>
      <c r="B14" s="28" t="s">
        <v>148</v>
      </c>
      <c r="C14" s="41"/>
      <c r="D14" s="91"/>
      <c r="E14" s="29"/>
      <c r="F14" s="15"/>
      <c r="G14" s="15"/>
      <c r="H14" s="91"/>
      <c r="I14" s="29"/>
      <c r="J14" s="22"/>
      <c r="K14" s="139"/>
    </row>
    <row r="15" spans="1:13" ht="18.75" customHeight="1">
      <c r="A15" s="315"/>
      <c r="B15" s="28" t="s">
        <v>149</v>
      </c>
      <c r="C15" s="28"/>
      <c r="D15" s="91"/>
      <c r="E15" s="29"/>
      <c r="F15" s="15"/>
      <c r="G15" s="15"/>
      <c r="H15" s="91"/>
      <c r="I15" s="29"/>
      <c r="J15" s="22"/>
      <c r="K15" s="139"/>
    </row>
    <row r="16" spans="1:13" ht="18.75" customHeight="1">
      <c r="A16" s="157" t="s">
        <v>150</v>
      </c>
      <c r="B16" s="11"/>
      <c r="C16" s="12"/>
      <c r="D16" s="91"/>
      <c r="E16" s="29"/>
      <c r="F16" s="15"/>
      <c r="G16" s="15"/>
      <c r="H16" s="91"/>
      <c r="I16" s="29"/>
      <c r="J16" s="22"/>
      <c r="K16" s="139"/>
    </row>
    <row r="17" spans="1:11" ht="18.75" customHeight="1">
      <c r="A17" s="314" t="s">
        <v>151</v>
      </c>
      <c r="B17" s="11"/>
      <c r="C17" s="12"/>
      <c r="D17" s="91"/>
      <c r="E17" s="29"/>
      <c r="F17" s="15"/>
      <c r="G17" s="15"/>
      <c r="H17" s="91"/>
      <c r="I17" s="29"/>
      <c r="J17" s="22"/>
      <c r="K17" s="139"/>
    </row>
    <row r="18" spans="1:11" ht="18.75" customHeight="1">
      <c r="A18" s="314" t="s">
        <v>152</v>
      </c>
      <c r="B18" s="11"/>
      <c r="C18" s="12"/>
      <c r="D18" s="91"/>
      <c r="E18" s="29"/>
      <c r="F18" s="15"/>
      <c r="G18" s="15"/>
      <c r="H18" s="91"/>
      <c r="I18" s="29"/>
      <c r="J18" s="22"/>
      <c r="K18" s="139"/>
    </row>
    <row r="19" spans="1:11" ht="18.75" customHeight="1">
      <c r="A19" s="314" t="s">
        <v>153</v>
      </c>
      <c r="B19" s="11"/>
      <c r="C19" s="12"/>
      <c r="D19" s="91"/>
      <c r="E19" s="29"/>
      <c r="F19" s="15"/>
      <c r="G19" s="15"/>
      <c r="H19" s="91"/>
      <c r="I19" s="29"/>
      <c r="J19" s="22"/>
      <c r="K19" s="139"/>
    </row>
    <row r="20" spans="1:11" ht="18.75" customHeight="1">
      <c r="A20" s="315" t="s">
        <v>154</v>
      </c>
      <c r="B20" s="11"/>
      <c r="C20" s="12"/>
      <c r="D20" s="91"/>
      <c r="E20" s="29"/>
      <c r="F20" s="15"/>
      <c r="G20" s="15"/>
      <c r="H20" s="91"/>
      <c r="I20" s="29"/>
      <c r="J20" s="22"/>
      <c r="K20" s="139"/>
    </row>
    <row r="21" spans="1:11" ht="18.75" customHeight="1">
      <c r="A21" s="315" t="s">
        <v>155</v>
      </c>
      <c r="B21" s="11"/>
      <c r="C21" s="12"/>
      <c r="D21" s="91"/>
      <c r="E21" s="29"/>
      <c r="F21" s="15"/>
      <c r="G21" s="15"/>
      <c r="H21" s="91"/>
      <c r="I21" s="29"/>
      <c r="J21" s="22"/>
      <c r="K21" s="139"/>
    </row>
    <row r="22" spans="1:11" ht="18.75" customHeight="1">
      <c r="A22" s="157" t="s">
        <v>156</v>
      </c>
      <c r="B22" s="11"/>
      <c r="C22" s="12"/>
      <c r="D22" s="91"/>
      <c r="E22" s="29"/>
      <c r="F22" s="15"/>
      <c r="G22" s="15"/>
      <c r="H22" s="91"/>
      <c r="I22" s="29"/>
      <c r="J22" s="22"/>
      <c r="K22" s="139"/>
    </row>
    <row r="23" spans="1:11" ht="18.75" customHeight="1">
      <c r="A23" s="314" t="s">
        <v>157</v>
      </c>
      <c r="B23" s="11"/>
      <c r="C23" s="12"/>
      <c r="D23" s="91"/>
      <c r="E23" s="29"/>
      <c r="F23" s="15"/>
      <c r="G23" s="15"/>
      <c r="H23" s="91"/>
      <c r="I23" s="29"/>
      <c r="J23" s="22"/>
      <c r="K23" s="139"/>
    </row>
    <row r="24" spans="1:11" ht="18.75" customHeight="1">
      <c r="A24" s="314" t="s">
        <v>158</v>
      </c>
      <c r="B24" s="11"/>
      <c r="C24" s="12"/>
      <c r="D24" s="91"/>
      <c r="E24" s="29"/>
      <c r="F24" s="15"/>
      <c r="G24" s="15"/>
      <c r="H24" s="91"/>
      <c r="I24" s="29"/>
      <c r="J24" s="22"/>
      <c r="K24" s="139"/>
    </row>
    <row r="25" spans="1:11" ht="18.75" customHeight="1">
      <c r="A25" s="314" t="s">
        <v>159</v>
      </c>
      <c r="B25" s="11"/>
      <c r="C25" s="12"/>
      <c r="D25" s="91"/>
      <c r="E25" s="29"/>
      <c r="F25" s="15"/>
      <c r="G25" s="15"/>
      <c r="H25" s="91"/>
      <c r="I25" s="29"/>
      <c r="J25" s="22"/>
      <c r="K25" s="139"/>
    </row>
    <row r="26" spans="1:11" ht="18.75" customHeight="1">
      <c r="A26" s="311" t="s">
        <v>160</v>
      </c>
      <c r="B26" s="11"/>
      <c r="C26" s="12"/>
      <c r="D26" s="91"/>
      <c r="E26" s="29"/>
      <c r="F26" s="15"/>
      <c r="G26" s="15"/>
      <c r="H26" s="91"/>
      <c r="I26" s="29"/>
      <c r="J26" s="22"/>
      <c r="K26" s="139"/>
    </row>
    <row r="27" spans="1:11" ht="20.25" hidden="1">
      <c r="A27" s="108"/>
      <c r="B27" s="109"/>
      <c r="C27" s="109"/>
      <c r="D27" s="108" t="s">
        <v>91</v>
      </c>
      <c r="E27" s="111"/>
      <c r="F27" s="111"/>
      <c r="G27" s="173"/>
      <c r="H27" s="173"/>
      <c r="I27" s="173"/>
      <c r="J27" s="174"/>
      <c r="K27" s="168"/>
    </row>
    <row r="28" spans="1:11" hidden="1">
      <c r="A28" s="175" t="s">
        <v>92</v>
      </c>
      <c r="B28" s="176"/>
      <c r="C28" s="177"/>
      <c r="D28" s="136" t="s">
        <v>93</v>
      </c>
      <c r="E28" s="116" t="s">
        <v>94</v>
      </c>
      <c r="F28" s="116" t="s">
        <v>70</v>
      </c>
      <c r="G28" s="116" t="s">
        <v>71</v>
      </c>
      <c r="H28" s="117" t="s">
        <v>72</v>
      </c>
      <c r="I28" s="116" t="s">
        <v>73</v>
      </c>
      <c r="J28" s="137" t="s">
        <v>74</v>
      </c>
      <c r="K28" s="168"/>
    </row>
    <row r="29" spans="1:11" hidden="1">
      <c r="A29" s="120" t="s">
        <v>95</v>
      </c>
      <c r="B29" s="153"/>
      <c r="C29" s="153"/>
      <c r="D29" s="119">
        <v>27</v>
      </c>
      <c r="E29" s="114">
        <v>143</v>
      </c>
      <c r="F29" s="146" t="e">
        <f t="shared" ref="F29:F34" si="0">K29*_Rpp1*dph</f>
        <v>#REF!</v>
      </c>
      <c r="G29" s="147" t="e">
        <f t="shared" ref="G29:G34" si="1">K29*_Rpp2</f>
        <v>#REF!</v>
      </c>
      <c r="H29" s="148" t="e">
        <f t="shared" ref="H29:H34" si="2">K29*_Rpp3</f>
        <v>#REF!</v>
      </c>
      <c r="I29" s="147" t="e">
        <f t="shared" ref="I29:I34" si="3">K29*_Rpp4</f>
        <v>#REF!</v>
      </c>
      <c r="J29" s="149" t="e">
        <f t="shared" ref="J29:J34" si="4">K29*_Rpp5</f>
        <v>#REF!</v>
      </c>
      <c r="K29" s="168">
        <f>53.7*1.03</f>
        <v>55.311000000000007</v>
      </c>
    </row>
    <row r="30" spans="1:11" hidden="1">
      <c r="A30" s="121" t="s">
        <v>96</v>
      </c>
      <c r="B30" s="17"/>
      <c r="C30" s="17"/>
      <c r="D30" s="113">
        <v>45</v>
      </c>
      <c r="E30" s="126">
        <v>70</v>
      </c>
      <c r="F30" s="146" t="e">
        <f t="shared" si="0"/>
        <v>#REF!</v>
      </c>
      <c r="G30" s="147" t="e">
        <f t="shared" si="1"/>
        <v>#REF!</v>
      </c>
      <c r="H30" s="148" t="e">
        <f t="shared" si="2"/>
        <v>#REF!</v>
      </c>
      <c r="I30" s="147" t="e">
        <f t="shared" si="3"/>
        <v>#REF!</v>
      </c>
      <c r="J30" s="149" t="e">
        <f t="shared" si="4"/>
        <v>#REF!</v>
      </c>
      <c r="K30" s="168">
        <f>48.9*1.03</f>
        <v>50.366999999999997</v>
      </c>
    </row>
    <row r="31" spans="1:11" hidden="1">
      <c r="A31" s="120" t="s">
        <v>97</v>
      </c>
      <c r="B31" s="153"/>
      <c r="C31" s="153"/>
      <c r="D31" s="119">
        <v>28</v>
      </c>
      <c r="E31" s="114">
        <v>143</v>
      </c>
      <c r="F31" s="146" t="e">
        <f t="shared" si="0"/>
        <v>#REF!</v>
      </c>
      <c r="G31" s="147" t="e">
        <f t="shared" si="1"/>
        <v>#REF!</v>
      </c>
      <c r="H31" s="148" t="e">
        <f t="shared" si="2"/>
        <v>#REF!</v>
      </c>
      <c r="I31" s="147" t="e">
        <f t="shared" si="3"/>
        <v>#REF!</v>
      </c>
      <c r="J31" s="149" t="e">
        <f t="shared" si="4"/>
        <v>#REF!</v>
      </c>
      <c r="K31" s="168">
        <f>68.4*1.03</f>
        <v>70.452000000000012</v>
      </c>
    </row>
    <row r="32" spans="1:11" hidden="1">
      <c r="A32" s="121" t="s">
        <v>98</v>
      </c>
      <c r="B32" s="17"/>
      <c r="C32" s="17"/>
      <c r="D32" s="113">
        <v>45</v>
      </c>
      <c r="E32" s="126">
        <v>70</v>
      </c>
      <c r="F32" s="146" t="e">
        <f t="shared" si="0"/>
        <v>#REF!</v>
      </c>
      <c r="G32" s="147" t="e">
        <f t="shared" si="1"/>
        <v>#REF!</v>
      </c>
      <c r="H32" s="148" t="e">
        <f t="shared" si="2"/>
        <v>#REF!</v>
      </c>
      <c r="I32" s="147" t="e">
        <f t="shared" si="3"/>
        <v>#REF!</v>
      </c>
      <c r="J32" s="149" t="e">
        <f t="shared" si="4"/>
        <v>#REF!</v>
      </c>
      <c r="K32" s="168">
        <f>48.9*1.03</f>
        <v>50.366999999999997</v>
      </c>
    </row>
    <row r="33" spans="1:11" hidden="1">
      <c r="A33" s="120" t="s">
        <v>99</v>
      </c>
      <c r="B33" s="153"/>
      <c r="C33" s="153"/>
      <c r="D33" s="119">
        <v>25</v>
      </c>
      <c r="E33" s="114">
        <v>143</v>
      </c>
      <c r="F33" s="146" t="e">
        <f t="shared" si="0"/>
        <v>#REF!</v>
      </c>
      <c r="G33" s="147" t="e">
        <f t="shared" si="1"/>
        <v>#REF!</v>
      </c>
      <c r="H33" s="148" t="e">
        <f t="shared" si="2"/>
        <v>#REF!</v>
      </c>
      <c r="I33" s="147" t="e">
        <f t="shared" si="3"/>
        <v>#REF!</v>
      </c>
      <c r="J33" s="149" t="e">
        <f t="shared" si="4"/>
        <v>#REF!</v>
      </c>
      <c r="K33" s="168">
        <f>148.4*1.03</f>
        <v>152.852</v>
      </c>
    </row>
    <row r="34" spans="1:11" hidden="1">
      <c r="A34" s="121" t="s">
        <v>100</v>
      </c>
      <c r="B34" s="17"/>
      <c r="C34" s="17"/>
      <c r="D34" s="113">
        <v>45</v>
      </c>
      <c r="E34" s="126">
        <v>70</v>
      </c>
      <c r="F34" s="146" t="e">
        <f t="shared" si="0"/>
        <v>#REF!</v>
      </c>
      <c r="G34" s="138" t="e">
        <f t="shared" si="1"/>
        <v>#REF!</v>
      </c>
      <c r="H34" s="148" t="e">
        <f t="shared" si="2"/>
        <v>#REF!</v>
      </c>
      <c r="I34" s="138" t="e">
        <f t="shared" si="3"/>
        <v>#REF!</v>
      </c>
      <c r="J34" s="149" t="e">
        <f t="shared" si="4"/>
        <v>#REF!</v>
      </c>
      <c r="K34" s="168">
        <f>111.4*1.03</f>
        <v>114.742</v>
      </c>
    </row>
    <row r="35" spans="1:11" hidden="1">
      <c r="A35" s="120" t="s">
        <v>101</v>
      </c>
      <c r="B35" s="153"/>
      <c r="C35" s="153"/>
      <c r="D35" s="119">
        <v>25</v>
      </c>
      <c r="E35" s="114">
        <v>145</v>
      </c>
      <c r="F35" s="178" t="e">
        <f>tgp*_Rpp1</f>
        <v>#REF!</v>
      </c>
      <c r="G35" s="142" t="e">
        <f>tgp*_Rpp2</f>
        <v>#REF!</v>
      </c>
      <c r="H35" s="142" t="e">
        <f>tgp*_Rpp3</f>
        <v>#REF!</v>
      </c>
      <c r="I35" s="142" t="e">
        <f>tgp*_Rpp4</f>
        <v>#REF!</v>
      </c>
      <c r="J35" s="143" t="e">
        <f>tgp*_Rpp5</f>
        <v>#REF!</v>
      </c>
      <c r="K35" s="168" t="e">
        <f>tgp</f>
        <v>#REF!</v>
      </c>
    </row>
    <row r="36" spans="1:11" hidden="1">
      <c r="A36" s="155" t="s">
        <v>102</v>
      </c>
      <c r="B36" s="29"/>
      <c r="C36" s="29"/>
      <c r="D36" s="179">
        <v>45</v>
      </c>
      <c r="E36" s="180">
        <v>70</v>
      </c>
      <c r="F36" s="181" t="e">
        <f>tgh*_Rpp1</f>
        <v>#REF!</v>
      </c>
      <c r="G36" s="144" t="e">
        <f>tgh*_Rpp2</f>
        <v>#REF!</v>
      </c>
      <c r="H36" s="144" t="e">
        <f>tgh*_Rpp3</f>
        <v>#REF!</v>
      </c>
      <c r="I36" s="144" t="e">
        <f>tgh*_Rpp4</f>
        <v>#REF!</v>
      </c>
      <c r="J36" s="145" t="e">
        <f>tgh*_Rpp5</f>
        <v>#REF!</v>
      </c>
      <c r="K36" s="168" t="e">
        <f>tgh</f>
        <v>#REF!</v>
      </c>
    </row>
    <row r="37" spans="1:11" hidden="1">
      <c r="A37" s="158" t="s">
        <v>103</v>
      </c>
      <c r="B37" s="159"/>
      <c r="C37" s="160"/>
      <c r="D37" s="161"/>
      <c r="E37" s="161"/>
      <c r="F37" s="162"/>
      <c r="G37" s="163"/>
      <c r="H37" s="164"/>
      <c r="I37" s="163"/>
      <c r="J37" s="165"/>
      <c r="K37" s="168"/>
    </row>
    <row r="38" spans="1:11" hidden="1">
      <c r="A38" s="158" t="s">
        <v>104</v>
      </c>
      <c r="B38" s="182"/>
      <c r="C38" s="183"/>
      <c r="D38" s="184"/>
      <c r="E38" s="184"/>
      <c r="F38" s="185"/>
      <c r="G38" s="186"/>
      <c r="H38" s="187"/>
      <c r="I38" s="186"/>
      <c r="J38" s="188"/>
      <c r="K38" s="168"/>
    </row>
    <row r="39" spans="1:11" hidden="1">
      <c r="A39" s="120"/>
      <c r="B39" s="153"/>
      <c r="C39" s="153"/>
      <c r="D39" s="115"/>
      <c r="E39" s="115"/>
      <c r="F39" s="148"/>
      <c r="G39" s="148"/>
      <c r="H39" s="148"/>
      <c r="I39" s="148"/>
      <c r="J39" s="149"/>
      <c r="K39" s="168"/>
    </row>
    <row r="40" spans="1:11" hidden="1">
      <c r="A40" s="121"/>
      <c r="B40" s="17"/>
      <c r="C40" s="17"/>
      <c r="D40" s="21"/>
      <c r="E40" s="19" t="s">
        <v>105</v>
      </c>
      <c r="F40" s="142"/>
      <c r="G40" s="142"/>
      <c r="H40" s="142"/>
      <c r="I40" s="189" t="s">
        <v>106</v>
      </c>
      <c r="J40" s="143"/>
      <c r="K40" s="168"/>
    </row>
    <row r="41" spans="1:11" hidden="1">
      <c r="A41" s="121"/>
      <c r="B41" s="17"/>
      <c r="C41" s="17"/>
      <c r="D41" s="21"/>
      <c r="E41" s="21"/>
      <c r="F41" s="142"/>
      <c r="G41" s="142"/>
      <c r="H41" s="142"/>
      <c r="I41" s="142"/>
      <c r="J41" s="143"/>
      <c r="K41" s="168"/>
    </row>
    <row r="42" spans="1:11" ht="25.5">
      <c r="A42" s="166" t="s">
        <v>161</v>
      </c>
      <c r="B42" s="167"/>
      <c r="C42" s="316"/>
      <c r="D42" s="190"/>
      <c r="E42" s="190"/>
      <c r="F42" s="190"/>
      <c r="G42" s="190"/>
      <c r="H42" s="190"/>
      <c r="I42" s="190"/>
      <c r="J42" s="317"/>
      <c r="K42" s="168"/>
    </row>
    <row r="43" spans="1:11" ht="18.75" customHeight="1">
      <c r="A43" s="318" t="s">
        <v>162</v>
      </c>
      <c r="B43" s="153"/>
      <c r="C43" s="153"/>
      <c r="D43" s="115"/>
      <c r="E43" s="115"/>
      <c r="F43" s="148"/>
      <c r="G43" s="148"/>
      <c r="H43" s="148"/>
      <c r="I43" s="148"/>
      <c r="J43" s="149"/>
      <c r="K43" s="168"/>
    </row>
    <row r="44" spans="1:11" ht="18.75" customHeight="1">
      <c r="A44" s="319" t="s">
        <v>163</v>
      </c>
      <c r="B44" s="199"/>
      <c r="C44" s="17"/>
      <c r="D44" s="21"/>
      <c r="E44" s="21"/>
      <c r="F44" s="142"/>
      <c r="G44" s="142"/>
      <c r="H44" s="142"/>
      <c r="I44" s="142"/>
      <c r="J44" s="143"/>
      <c r="K44" s="168"/>
    </row>
    <row r="45" spans="1:11" ht="18.75" customHeight="1">
      <c r="A45" s="320" t="s">
        <v>164</v>
      </c>
      <c r="B45" s="17"/>
      <c r="C45" s="17"/>
      <c r="D45" s="21"/>
      <c r="E45" s="21"/>
      <c r="F45" s="142"/>
      <c r="G45" s="142"/>
      <c r="H45" s="142"/>
      <c r="I45" s="142"/>
      <c r="J45" s="143"/>
      <c r="K45" s="168"/>
    </row>
    <row r="46" spans="1:11" ht="18.75" customHeight="1">
      <c r="A46" s="320" t="s">
        <v>165</v>
      </c>
      <c r="B46" s="17"/>
      <c r="C46" s="17"/>
      <c r="D46" s="21"/>
      <c r="E46" s="21"/>
      <c r="F46" s="142"/>
      <c r="G46" s="142"/>
      <c r="H46" s="142"/>
      <c r="I46" s="142"/>
      <c r="J46" s="143"/>
      <c r="K46" s="168"/>
    </row>
    <row r="47" spans="1:11" ht="18.75" customHeight="1">
      <c r="A47" s="320" t="s">
        <v>166</v>
      </c>
      <c r="B47" s="17"/>
      <c r="C47" s="17"/>
      <c r="D47" s="21"/>
      <c r="E47" s="21"/>
      <c r="F47" s="142"/>
      <c r="G47" s="142"/>
      <c r="H47" s="142"/>
      <c r="I47" s="142"/>
      <c r="J47" s="143"/>
      <c r="K47" s="168"/>
    </row>
    <row r="48" spans="1:11" ht="18.75" customHeight="1">
      <c r="A48" s="320"/>
      <c r="B48" s="17" t="s">
        <v>167</v>
      </c>
      <c r="C48" s="17"/>
      <c r="D48" s="21"/>
      <c r="E48" s="21"/>
      <c r="F48" s="142"/>
      <c r="G48" s="142"/>
      <c r="H48" s="142"/>
      <c r="I48" s="142"/>
      <c r="J48" s="143"/>
      <c r="K48" s="168"/>
    </row>
    <row r="49" spans="1:11" ht="18.75" customHeight="1">
      <c r="A49" s="310"/>
      <c r="B49" s="17" t="s">
        <v>168</v>
      </c>
      <c r="C49" s="17"/>
      <c r="D49" s="21"/>
      <c r="E49" s="21"/>
      <c r="F49" s="142"/>
      <c r="G49" s="142"/>
      <c r="H49" s="142"/>
      <c r="I49" s="142"/>
      <c r="J49" s="143"/>
      <c r="K49" s="168"/>
    </row>
    <row r="50" spans="1:11" ht="18.75" customHeight="1">
      <c r="A50" s="310"/>
      <c r="B50" s="17" t="s">
        <v>169</v>
      </c>
      <c r="C50" s="17"/>
      <c r="D50" s="21"/>
      <c r="E50" s="21"/>
      <c r="F50" s="142"/>
      <c r="G50" s="142"/>
      <c r="H50" s="142"/>
      <c r="I50" s="142"/>
      <c r="J50" s="143"/>
      <c r="K50" s="168"/>
    </row>
    <row r="51" spans="1:11" ht="18.75" customHeight="1">
      <c r="A51" s="320" t="s">
        <v>170</v>
      </c>
      <c r="B51" s="17"/>
      <c r="C51" s="17"/>
      <c r="D51" s="21"/>
      <c r="E51" s="21"/>
      <c r="F51" s="142"/>
      <c r="G51" s="142"/>
      <c r="H51" s="142"/>
      <c r="I51" s="142"/>
      <c r="J51" s="143"/>
      <c r="K51" s="168"/>
    </row>
    <row r="52" spans="1:11" ht="18.75" customHeight="1">
      <c r="A52" s="121"/>
      <c r="B52" s="17" t="s">
        <v>171</v>
      </c>
      <c r="C52" s="17"/>
      <c r="D52" s="21"/>
      <c r="E52" s="21"/>
      <c r="F52" s="142"/>
      <c r="G52" s="142"/>
      <c r="H52" s="142"/>
      <c r="I52" s="142"/>
      <c r="J52" s="143"/>
      <c r="K52" s="168"/>
    </row>
    <row r="53" spans="1:11" ht="18.75" customHeight="1">
      <c r="A53" s="121"/>
      <c r="B53" s="17" t="s">
        <v>172</v>
      </c>
      <c r="C53" s="17"/>
      <c r="D53" s="21"/>
      <c r="E53" s="21"/>
      <c r="F53" s="142"/>
      <c r="G53" s="142"/>
      <c r="H53" s="142"/>
      <c r="I53" s="142"/>
      <c r="J53" s="143"/>
      <c r="K53" s="168"/>
    </row>
    <row r="54" spans="1:11" ht="18.75" customHeight="1">
      <c r="A54" s="155"/>
      <c r="B54" s="29" t="s">
        <v>173</v>
      </c>
      <c r="C54" s="29"/>
      <c r="D54" s="12"/>
      <c r="E54" s="12"/>
      <c r="F54" s="144"/>
      <c r="G54" s="144"/>
      <c r="H54" s="144"/>
      <c r="I54" s="144"/>
      <c r="J54" s="145"/>
      <c r="K54" s="168"/>
    </row>
    <row r="55" spans="1:11">
      <c r="A55" s="191" t="s">
        <v>107</v>
      </c>
      <c r="B55" s="192" t="s">
        <v>174</v>
      </c>
      <c r="C55" s="192"/>
      <c r="D55" s="192"/>
      <c r="E55" s="192"/>
      <c r="F55" s="193"/>
      <c r="G55" s="194" t="s">
        <v>108</v>
      </c>
      <c r="H55" s="312" t="s">
        <v>131</v>
      </c>
      <c r="I55" s="195"/>
      <c r="J55" s="196"/>
    </row>
    <row r="56" spans="1:11" ht="16.5">
      <c r="A56" s="197" t="s">
        <v>109</v>
      </c>
      <c r="B56" s="198"/>
      <c r="C56" s="199"/>
      <c r="D56" s="203"/>
      <c r="E56" s="203"/>
      <c r="F56" s="199"/>
      <c r="G56" s="200" t="s">
        <v>108</v>
      </c>
      <c r="H56" s="201"/>
      <c r="I56" s="201"/>
      <c r="J56" s="202"/>
    </row>
    <row r="57" spans="1:11" ht="16.5">
      <c r="A57" s="204" t="s">
        <v>132</v>
      </c>
      <c r="B57" s="205"/>
      <c r="C57" s="205"/>
      <c r="D57" s="206"/>
      <c r="E57" s="206"/>
      <c r="F57" s="206"/>
      <c r="G57" s="207" t="s">
        <v>133</v>
      </c>
      <c r="H57" s="208"/>
      <c r="I57" s="208"/>
      <c r="J57" s="209"/>
    </row>
  </sheetData>
  <sheetProtection selectLockedCells="1" selectUnlockedCells="1"/>
  <mergeCells count="1">
    <mergeCell ref="A1:C1"/>
  </mergeCells>
  <hyperlinks>
    <hyperlink ref="H55" r:id="rId1"/>
  </hyperlinks>
  <pageMargins left="0.7" right="0.7" top="0.78749999999999998" bottom="0.78749999999999998" header="0.51180555555555551" footer="0.51180555555555551"/>
  <pageSetup paperSize="9" scale="87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Alba 10.4.17</vt:lpstr>
      <vt:lpstr>NC</vt:lpstr>
      <vt:lpstr>Misur TD</vt:lpstr>
      <vt:lpstr>_Rab1</vt:lpstr>
      <vt:lpstr>_Rab2</vt:lpstr>
      <vt:lpstr>_Rab3</vt:lpstr>
      <vt:lpstr>_Rab4</vt:lpstr>
      <vt:lpstr>_Rab5</vt:lpstr>
      <vt:lpstr>_rpr1</vt:lpstr>
      <vt:lpstr>_rpr2</vt:lpstr>
      <vt:lpstr>_rpr3</vt:lpstr>
      <vt:lpstr>_rpr4</vt:lpstr>
      <vt:lpstr>_rpr5</vt:lpstr>
      <vt:lpstr>llámm</vt:lpstr>
      <vt:lpstr>llámv</vt:lpstr>
      <vt:lpstr>lrdutá</vt:lpstr>
      <vt:lpstr>lsoklm</vt:lpstr>
      <vt:lpstr>lsoklv</vt:lpstr>
      <vt:lpstr>Obklad</vt:lpstr>
      <vt:lpstr>'Alba 10.4.17'!Oblast_tisku</vt:lpstr>
      <vt:lpstr>P_A_12</vt:lpstr>
      <vt:lpstr>P_AB_12</vt:lpstr>
      <vt:lpstr>P_AB_16</vt:lpstr>
      <vt:lpstr>P_ab_24</vt:lpstr>
      <vt:lpstr>P_AB_27</vt:lpstr>
      <vt:lpstr>P_AB_28</vt:lpstr>
      <vt:lpstr>P_AB_ĚÁ</vt:lpstr>
      <vt:lpstr>P_AB_ĚČ</vt:lpstr>
      <vt:lpstr>P_B_12</vt:lpstr>
      <vt:lpstr>P_B_16</vt:lpstr>
      <vt:lpstr>p_b_24</vt:lpstr>
      <vt:lpstr>P_C_12</vt:lpstr>
      <vt:lpstr>P_klasik</vt:lpstr>
      <vt:lpstr>P_klínmd</vt:lpstr>
      <vt:lpstr>P_klínsm</vt:lpstr>
      <vt:lpstr>P_multmd</vt:lpstr>
      <vt:lpstr>P_multsm</vt:lpstr>
      <vt:lpstr>P_profil</vt:lpstr>
      <vt:lpstr>P_rhommd</vt:lpstr>
      <vt:lpstr>P_rhomsm</vt:lpstr>
      <vt:lpstr>P_srub146</vt:lpstr>
      <vt:lpstr>P_srub96</vt:lpstr>
      <vt:lpstr>R_1</vt:lpstr>
      <vt:lpstr>R_2</vt:lpstr>
      <vt:lpstr>R_3</vt:lpstr>
      <vt:lpstr>R_4</vt:lpstr>
      <vt:lpstr>R_5</vt:lpstr>
      <vt:lpstr>spon3</vt:lpstr>
      <vt:lpstr>spon4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</dc:creator>
  <cp:lastModifiedBy>kancelar</cp:lastModifiedBy>
  <cp:lastPrinted>2017-08-31T12:54:56Z</cp:lastPrinted>
  <dcterms:created xsi:type="dcterms:W3CDTF">2015-12-03T14:29:56Z</dcterms:created>
  <dcterms:modified xsi:type="dcterms:W3CDTF">2017-08-31T13:06:19Z</dcterms:modified>
</cp:coreProperties>
</file>